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drawingml.chart+xml" PartName="/xl/charts/chart12.xml"/>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drawingml.chart+xml" PartName="/xl/charts/chart16.xml"/>
  <Override ContentType="application/vnd.openxmlformats-officedocument.drawingml.chart+xml" PartName="/xl/charts/chart17.xml"/>
  <Override ContentType="application/vnd.openxmlformats-officedocument.drawingml.chart+xml" PartName="/xl/charts/chart18.xml"/>
  <Override ContentType="application/vnd.openxmlformats-officedocument.drawingml.chart+xml" PartName="/xl/charts/chart19.xml"/>
  <Override ContentType="application/vnd.openxmlformats-officedocument.drawingml.chart+xml" PartName="/xl/charts/chart20.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2645" windowWidth="22260" xWindow="0" yWindow="0"/>
  </bookViews>
  <sheets>
    <sheet name="胜任力定制化报告" sheetId="1" state="visible" r:id="rId1"/>
    <sheet name="原始数据" sheetId="2" state="visible" r:id="rId2"/>
    <sheet name="大维度描述" sheetId="3" state="hidden" r:id="rId3"/>
    <sheet name="小维度描述" sheetId="4" state="hidden" r:id="rId4"/>
    <sheet name="榜样行为" sheetId="5" state="hidden" r:id="rId5"/>
    <sheet name="小维度分-店长" sheetId="6" state="hidden" r:id="rId6"/>
    <sheet name="小维度分-采购" sheetId="7" state="hidden" r:id="rId7"/>
    <sheet name="管理建议" sheetId="8" state="hidden" r:id="rId8"/>
    <sheet name="管理建议小维度" sheetId="9" state="hidden" r:id="rId9"/>
  </sheets>
  <definedNames>
    <definedName localSheetId="0" name="_xlnm.Print_Area">胜任力定制化报告!$B$1:$W$375</definedName>
  </definedNames>
  <calcPr calcId="162913" fullCalcOnLoad="1"/>
</workbook>
</file>

<file path=xl/sharedStrings.xml><?xml version="1.0" encoding="utf-8"?>
<sst xmlns="http://schemas.openxmlformats.org/spreadsheetml/2006/main" uniqueCount="2873">
  <si>
    <t>超市店长胜任力素质测评个人反馈报告</t>
  </si>
  <si>
    <t>贾倩</t>
  </si>
  <si>
    <t>触碰按钮：点进去文本编辑状态进行粘贴，确保最终呈现格式不变</t>
  </si>
  <si>
    <t>报告生成时间：2018.04.06</t>
  </si>
  <si>
    <t>确保工作结果</t>
  </si>
  <si>
    <t>推进战略</t>
  </si>
  <si>
    <t>定义：在熟悉组织特点以及内外部环境基础上，定义部门工作方向，通过持续的宣导与跟进，确保战略性工作被重视和执行。</t>
  </si>
  <si>
    <t>`</t>
  </si>
  <si>
    <t>系统化思考</t>
  </si>
  <si>
    <t>定义：看到问题的真实全貌，对问题进行全面的有洞察力的分析，提出从根源解决问题、并兼顾长远以及相关因素的方案，从而确保对问题的分析解决全面而深入。</t>
  </si>
  <si>
    <t>确保执行</t>
  </si>
  <si>
    <t>定义：明确分工并整合跨部门计划，给予资源保障，并通过监控和奖惩机制将工作执行到位，取得关键成果。</t>
  </si>
  <si>
    <t>客户导向</t>
  </si>
  <si>
    <t>定义：在了解客户基础上，准确定位客户问题，做出有利于客户的决定，跟进以确保客户的问题被解决。加强与客户的关系并不断扩展改善客户体验的机会，保证客户文化的传递和客户价值的实现。</t>
  </si>
  <si>
    <t>善用数据</t>
  </si>
  <si>
    <t>定义：关注运营数据指标，引用数据分析问题、监控与改善工作，并用数据衡量工作结果，从而运用好量化管理手段，强化结果导向。</t>
  </si>
  <si>
    <t>带领团队成功</t>
  </si>
  <si>
    <t>激励人心</t>
  </si>
  <si>
    <t>定义：对他人保持积极期待，为他人设定有吸引力的目标，通过委以重任、传递信任、积极关注、正向反馈、表达认同的方式，激发他人的热忱。</t>
  </si>
  <si>
    <t>发展他人</t>
  </si>
  <si>
    <t>定义：通过协助他人制定、执行、跟踪有针对性的发展计划，改善他人能力。</t>
  </si>
  <si>
    <t>促进协同增效</t>
  </si>
  <si>
    <t>协同增效</t>
  </si>
  <si>
    <t>定义：从全局出发，在协作中积极贡献资源、出谋划策、付出努力，为最终结果负应尽责任，扮演有力的协作者角色。</t>
  </si>
  <si>
    <t>发挥个人效能</t>
  </si>
  <si>
    <t>追求卓越</t>
  </si>
  <si>
    <t>定义：设定挑战目标，付出巨大努力，展现高效率，为达成最佳结果负责到底，从而不断达成和超越目标。</t>
  </si>
  <si>
    <t>敏锐学习</t>
  </si>
  <si>
    <t>定义：展现强烈的学习意愿，敏锐地从反馈和经验中学习并能学以致用，从而快速更新知识、适应并驾驭新情境。</t>
  </si>
  <si>
    <t>战略执行</t>
  </si>
  <si>
    <t>测评胜任力素质维度：</t>
  </si>
  <si>
    <t>等级</t>
  </si>
  <si>
    <t>完整描述</t>
  </si>
  <si>
    <t>整体评价：</t>
  </si>
  <si>
    <t>完整等级</t>
  </si>
  <si>
    <t>・</t>
  </si>
  <si>
    <t>详细解释：</t>
  </si>
  <si>
    <t>战略意识</t>
  </si>
  <si>
    <t>战略理解</t>
  </si>
  <si>
    <t>战略实施</t>
  </si>
  <si>
    <t>(</t>
  </si>
  <si>
    <t>):</t>
  </si>
  <si>
    <t>榜样行为：</t>
  </si>
  <si>
    <t>描述</t>
  </si>
  <si>
    <t>洞察力</t>
  </si>
  <si>
    <t>探究心理</t>
  </si>
  <si>
    <t>观察入微</t>
  </si>
  <si>
    <t>透过现象看本质</t>
  </si>
  <si>
    <t>・对他保持足够耐心，让他有足够时间来思考清楚
・当涉及到较为复杂或难度较大的任务时，请提供协助
・引导他深入思考，尝试找出问题的关键与本质</t>
  </si>
  <si>
    <t>规划安排</t>
  </si>
  <si>
    <t>先规划后行动</t>
  </si>
  <si>
    <t>区分任务优先级</t>
  </si>
  <si>
    <t>时间预估能力</t>
  </si>
  <si>
    <t>任务分配</t>
  </si>
  <si>
    <t>评估任务</t>
  </si>
  <si>
    <t>分配任务</t>
  </si>
  <si>
    <t>交待任务</t>
  </si>
  <si>
    <t>监察反馈</t>
  </si>
  <si>
    <t>控制意愿</t>
  </si>
  <si>
    <t>监督检查</t>
  </si>
  <si>
    <t>反馈技巧</t>
  </si>
  <si>
    <t>结果导向</t>
  </si>
  <si>
    <t>看重结果</t>
  </si>
  <si>
    <t>对结果坚持不懈</t>
  </si>
  <si>
    <t>采用灵活策略达成结果</t>
  </si>
  <si>
    <t>服务意识</t>
  </si>
  <si>
    <t>站在客户角度思考问题</t>
  </si>
  <si>
    <t>考察客户真正需求</t>
  </si>
  <si>
    <t>分析能力</t>
  </si>
  <si>
    <t>资料分析</t>
  </si>
  <si>
    <t>快速把握核心信息</t>
  </si>
  <si>
    <t>思维缜密</t>
  </si>
  <si>
    <t>激励他人</t>
  </si>
  <si>
    <t>关注他人</t>
  </si>
  <si>
    <t>鼓励和表扬</t>
  </si>
  <si>
    <t>多元激励</t>
  </si>
  <si>
    <t>培养下属</t>
  </si>
  <si>
    <t>积极期望</t>
  </si>
  <si>
    <t>关注长期发展</t>
  </si>
  <si>
    <t>任务指导</t>
  </si>
  <si>
    <t>促进人际协同</t>
  </si>
  <si>
    <t>协调增效</t>
  </si>
  <si>
    <t>协调能力</t>
  </si>
  <si>
    <t>追求双赢</t>
  </si>
  <si>
    <t>适度妥协</t>
  </si>
  <si>
    <t>协调技巧</t>
  </si>
  <si>
    <t>追求高标准</t>
  </si>
  <si>
    <t>成功愿望</t>
  </si>
  <si>
    <t>持续完善</t>
  </si>
  <si>
    <t>学习能力</t>
  </si>
  <si>
    <t>学习意愿</t>
  </si>
  <si>
    <t>学习效率</t>
  </si>
  <si>
    <t>学以致用</t>
  </si>
  <si>
    <t>基本信息</t>
  </si>
  <si>
    <t>超市店长人才模型</t>
  </si>
  <si>
    <t>超市店长胜任力测评</t>
  </si>
  <si>
    <t>确保工作成果</t>
  </si>
  <si>
    <t>邮箱</t>
  </si>
  <si>
    <t>姓名</t>
  </si>
  <si>
    <t>性别/年龄/学历</t>
  </si>
  <si>
    <t>作答有效性</t>
  </si>
  <si>
    <t>社会称许性</t>
  </si>
  <si>
    <t>作答一致性</t>
  </si>
  <si>
    <t>作答时间（分钟）</t>
  </si>
  <si>
    <t>性别</t>
  </si>
  <si>
    <t>出生日期</t>
  </si>
  <si>
    <t>年龄</t>
  </si>
  <si>
    <t>学历</t>
  </si>
  <si>
    <t>通行证</t>
  </si>
  <si>
    <t>测试开始时间</t>
  </si>
  <si>
    <t>测试完成时间</t>
  </si>
  <si>
    <t>人员标记</t>
  </si>
  <si>
    <t>作答过程</t>
  </si>
  <si>
    <t>中断次数</t>
  </si>
  <si>
    <t>跳出次数</t>
  </si>
  <si>
    <t>IP地址</t>
  </si>
  <si>
    <t>区域</t>
  </si>
  <si>
    <t>人才类别</t>
  </si>
  <si>
    <t>匹配度</t>
  </si>
  <si>
    <t>baixf@rainbowcn.com</t>
  </si>
  <si>
    <t>白雪峰</t>
  </si>
  <si>
    <t>高</t>
  </si>
  <si>
    <t>男</t>
  </si>
  <si>
    <t>1977.10.26</t>
  </si>
  <si>
    <t>41岁</t>
  </si>
  <si>
    <t>大专</t>
  </si>
  <si>
    <t>1301567215339</t>
  </si>
  <si>
    <t>2018.04.19 14:12:15</t>
  </si>
  <si>
    <t>2018.04.19 16:15:16</t>
  </si>
  <si>
    <t>正常</t>
  </si>
  <si>
    <t>0</t>
  </si>
  <si>
    <t>121.10.4.50</t>
  </si>
  <si>
    <t>超市事业部</t>
  </si>
  <si>
    <t>现任</t>
  </si>
  <si>
    <t>7.3</t>
  </si>
  <si>
    <t>9.7</t>
  </si>
  <si>
    <t>118</t>
  </si>
  <si>
    <t>88%</t>
  </si>
  <si>
    <t>zengxinq@rainbowcn.com</t>
  </si>
  <si>
    <t>曾信琴</t>
  </si>
  <si>
    <t>女</t>
  </si>
  <si>
    <t>1980.10.17</t>
  </si>
  <si>
    <t>38岁</t>
  </si>
  <si>
    <t>1299582888984</t>
  </si>
  <si>
    <t>2018.04.17 09:57:30</t>
  </si>
  <si>
    <t>2018.04.19 15:03:15</t>
  </si>
  <si>
    <t>1</t>
  </si>
  <si>
    <t>117.25.172.138</t>
  </si>
  <si>
    <t>超市事业部东南区</t>
  </si>
  <si>
    <t>4.4</t>
  </si>
  <si>
    <t>8.7</t>
  </si>
  <si>
    <t>96</t>
  </si>
  <si>
    <t>zengxl@rainbowcn.com</t>
  </si>
  <si>
    <t>曾秀玲</t>
  </si>
  <si>
    <t>1984.10.17</t>
  </si>
  <si>
    <t>34岁</t>
  </si>
  <si>
    <t>本科</t>
  </si>
  <si>
    <t>1299942361100</t>
  </si>
  <si>
    <t>2018.04.18 15:20:08</t>
  </si>
  <si>
    <t>2018.04.19 10:19:17</t>
  </si>
  <si>
    <t>2</t>
  </si>
  <si>
    <t>27.156.116.145</t>
  </si>
  <si>
    <t>3</t>
  </si>
  <si>
    <t>85</t>
  </si>
  <si>
    <t>84%</t>
  </si>
  <si>
    <t>chenbin4@rainbowcn.com</t>
  </si>
  <si>
    <t>陈斌</t>
  </si>
  <si>
    <t>1993.12.04</t>
  </si>
  <si>
    <t>25岁</t>
  </si>
  <si>
    <t>1299719855875</t>
  </si>
  <si>
    <t>2018.04.18 20:36:42</t>
  </si>
  <si>
    <t>2018.04.18 22:03:56</t>
  </si>
  <si>
    <t>9</t>
  </si>
  <si>
    <t>14.153.236.211</t>
  </si>
  <si>
    <t>储备</t>
  </si>
  <si>
    <t>chendl@rainbowcn.com</t>
  </si>
  <si>
    <t>陈大林</t>
  </si>
  <si>
    <t>较低</t>
  </si>
  <si>
    <t>1974.10.27</t>
  </si>
  <si>
    <t>44岁</t>
  </si>
  <si>
    <t>1299472394110</t>
  </si>
  <si>
    <t>2018.04.18 15:54:19</t>
  </si>
  <si>
    <t>2018.04.18 17:57:18</t>
  </si>
  <si>
    <t>112.95.208.182</t>
  </si>
  <si>
    <t>89</t>
  </si>
  <si>
    <t>85%</t>
  </si>
  <si>
    <t>chyx@rainbowcn.com</t>
  </si>
  <si>
    <t>陈燕霞</t>
  </si>
  <si>
    <t>1982.09.08</t>
  </si>
  <si>
    <t>36岁</t>
  </si>
  <si>
    <t>1301885447996</t>
  </si>
  <si>
    <t>2018.04.17 14:37:33</t>
  </si>
  <si>
    <t>2018.04.17 16:44:44</t>
  </si>
  <si>
    <t>5</t>
  </si>
  <si>
    <t>59.40.79.6</t>
  </si>
  <si>
    <t>7.7</t>
  </si>
  <si>
    <t>99</t>
  </si>
  <si>
    <t>92%</t>
  </si>
  <si>
    <t>chenyc@rainbowcn.com</t>
  </si>
  <si>
    <t>陈耀创</t>
  </si>
  <si>
    <t>1985.10.11</t>
  </si>
  <si>
    <t>33岁</t>
  </si>
  <si>
    <t>1299979505140</t>
  </si>
  <si>
    <t>2018.04.20 13:51:22</t>
  </si>
  <si>
    <t>2018.04.20 15:14:23</t>
  </si>
  <si>
    <t>121.15.211.246</t>
  </si>
  <si>
    <t>3.9</t>
  </si>
  <si>
    <t>8.9</t>
  </si>
  <si>
    <t>79</t>
  </si>
  <si>
    <t>69%</t>
  </si>
  <si>
    <t>chourx@rainbowcn.com</t>
  </si>
  <si>
    <t>仇荣霞</t>
  </si>
  <si>
    <t>1980.11.21</t>
  </si>
  <si>
    <t>1298291071775</t>
  </si>
  <si>
    <t>2018.04.17 09:21:41</t>
  </si>
  <si>
    <t>2018.04.17 10:56:07</t>
  </si>
  <si>
    <t>58.210.10.190</t>
  </si>
  <si>
    <t>超市事业部华东区</t>
  </si>
  <si>
    <t>8.4</t>
  </si>
  <si>
    <t>94</t>
  </si>
  <si>
    <t>89%</t>
  </si>
  <si>
    <t>dengll@rainbowcn.com</t>
  </si>
  <si>
    <t>邓玲玲</t>
  </si>
  <si>
    <t>1984.07.02</t>
  </si>
  <si>
    <t>高中</t>
  </si>
  <si>
    <t>1299191860205</t>
  </si>
  <si>
    <t>2018.04.20 13:33:46</t>
  </si>
  <si>
    <t>2018.04.20 15:08:00</t>
  </si>
  <si>
    <t>58.250.162.64</t>
  </si>
  <si>
    <t>5.4</t>
  </si>
  <si>
    <t>84</t>
  </si>
  <si>
    <t>73%</t>
  </si>
  <si>
    <t>donggy@rainbowcn.com</t>
  </si>
  <si>
    <t>董广宇</t>
  </si>
  <si>
    <t>1987.05.25</t>
  </si>
  <si>
    <t>31岁</t>
  </si>
  <si>
    <t>1299217913346</t>
  </si>
  <si>
    <t>2018.04.20 19:38:15</t>
  </si>
  <si>
    <t>2018.04.20 21:18:12</t>
  </si>
  <si>
    <t>182.101.61.200</t>
  </si>
  <si>
    <t>超市事业部华中区</t>
  </si>
  <si>
    <t>dubo@rainbowcn.com</t>
  </si>
  <si>
    <t>杜波</t>
  </si>
  <si>
    <t>1985.08.23</t>
  </si>
  <si>
    <t>1299339036240</t>
  </si>
  <si>
    <t>2018.04.19 19:19:08</t>
  </si>
  <si>
    <t>2018.04.19 21:02:46</t>
  </si>
  <si>
    <t>121.10.0.2</t>
  </si>
  <si>
    <t>3.5</t>
  </si>
  <si>
    <t>9.5</t>
  </si>
  <si>
    <t>97</t>
  </si>
  <si>
    <t>duanyali@rainbowcn.com</t>
  </si>
  <si>
    <t>段亚黎</t>
  </si>
  <si>
    <t>1990.09.23</t>
  </si>
  <si>
    <t>28岁</t>
  </si>
  <si>
    <t>1299080383097</t>
  </si>
  <si>
    <t>2018.04.16 18:03:35</t>
  </si>
  <si>
    <t>2018.04.16 19:47:42</t>
  </si>
  <si>
    <t>111.75.166.222</t>
  </si>
  <si>
    <t>98</t>
  </si>
  <si>
    <t>93%</t>
  </si>
  <si>
    <t>fanly@rainbowcn.com</t>
  </si>
  <si>
    <t>范立阳</t>
  </si>
  <si>
    <t>1984.08.05</t>
  </si>
  <si>
    <t>1299812841419</t>
  </si>
  <si>
    <t>2018.04.20 16:43:28</t>
  </si>
  <si>
    <t>2018.04.20 18:37:43</t>
  </si>
  <si>
    <t>219.134.93.66</t>
  </si>
  <si>
    <t>8.2</t>
  </si>
  <si>
    <t>9.4</t>
  </si>
  <si>
    <t>107</t>
  </si>
  <si>
    <t>fansl@rainbowcn.com</t>
  </si>
  <si>
    <t>范韶林</t>
  </si>
  <si>
    <t>1980.10.27</t>
  </si>
  <si>
    <t>1299352203724</t>
  </si>
  <si>
    <t>2018.04.19 18:35:15</t>
  </si>
  <si>
    <t>2018.04.19 20:30:28</t>
  </si>
  <si>
    <t>121.10.21.146</t>
  </si>
  <si>
    <t>6.8</t>
  </si>
  <si>
    <t>9.2</t>
  </si>
  <si>
    <t>108</t>
  </si>
  <si>
    <t>90%</t>
  </si>
  <si>
    <t>fub@rainbowcn.com</t>
  </si>
  <si>
    <t>付斌</t>
  </si>
  <si>
    <t>1982.03.30</t>
  </si>
  <si>
    <t>1301069342313</t>
  </si>
  <si>
    <t>2018.04.17 08:35:24</t>
  </si>
  <si>
    <t>2018.04.17 10:28:41</t>
  </si>
  <si>
    <t>106.37.240.242</t>
  </si>
  <si>
    <t>北京公司</t>
  </si>
  <si>
    <t>fujianx@rainbowcn.com</t>
  </si>
  <si>
    <t>付建雄</t>
  </si>
  <si>
    <t>1984.12.21</t>
  </si>
  <si>
    <t>1300237668058</t>
  </si>
  <si>
    <t>2018.04.18 14:49:48</t>
  </si>
  <si>
    <t>2018.04.18 16:14:44</t>
  </si>
  <si>
    <t>220.248.176.98</t>
  </si>
  <si>
    <t>81</t>
  </si>
  <si>
    <t>80%</t>
  </si>
  <si>
    <t>fuyj@rainbowcn.com</t>
  </si>
  <si>
    <t>傅永桔</t>
  </si>
  <si>
    <t>1978.10.25</t>
  </si>
  <si>
    <t>40岁</t>
  </si>
  <si>
    <t>1298063773637</t>
  </si>
  <si>
    <t>2018.04.17 08:58:44</t>
  </si>
  <si>
    <t>2018.04.17 10:26:38</t>
  </si>
  <si>
    <t>27.154.110.68</t>
  </si>
  <si>
    <t>6.3</t>
  </si>
  <si>
    <t>76</t>
  </si>
  <si>
    <t>gaoj@rainbowcn.com</t>
  </si>
  <si>
    <t>高津</t>
  </si>
  <si>
    <t>1983.05.04</t>
  </si>
  <si>
    <t>35岁</t>
  </si>
  <si>
    <t>1300965612812</t>
  </si>
  <si>
    <t>2018.04.23 12:28:11</t>
  </si>
  <si>
    <t>2018.04.23 14:26:23</t>
  </si>
  <si>
    <t>116.25.100.46</t>
  </si>
  <si>
    <t>gezhj@rainbowcn.com</t>
  </si>
  <si>
    <t>葛志军</t>
  </si>
  <si>
    <t>1983.02.02</t>
  </si>
  <si>
    <t>1299668151905</t>
  </si>
  <si>
    <t>2018.04.20 11:00:05</t>
  </si>
  <si>
    <t>2018.04.20 12:36:44</t>
  </si>
  <si>
    <t>218.17.41.150</t>
  </si>
  <si>
    <t>93</t>
  </si>
  <si>
    <t>66%</t>
  </si>
  <si>
    <t>guowx@rainbowcn.com</t>
  </si>
  <si>
    <t>郭维星</t>
  </si>
  <si>
    <t>1980.03.04</t>
  </si>
  <si>
    <t>1298136271844</t>
  </si>
  <si>
    <t>2018.04.23 14:07:50</t>
  </si>
  <si>
    <t>2018.04.23 15:27:54</t>
  </si>
  <si>
    <t>106.37.240.238</t>
  </si>
  <si>
    <t>huangdeju@rainbowcn.com</t>
  </si>
  <si>
    <t>黄德炬</t>
  </si>
  <si>
    <t>低</t>
  </si>
  <si>
    <t>1992.02.14</t>
  </si>
  <si>
    <t>26岁</t>
  </si>
  <si>
    <t>1298321613975</t>
  </si>
  <si>
    <t>2018.04.22 20:49:44</t>
  </si>
  <si>
    <t>2018.04.22 21:29:20</t>
  </si>
  <si>
    <t>58.250.36.15</t>
  </si>
  <si>
    <t>huangds@rainbowcn.com</t>
  </si>
  <si>
    <t>黄东生</t>
  </si>
  <si>
    <t>1980.10.03</t>
  </si>
  <si>
    <t>1298051734465</t>
  </si>
  <si>
    <t>2018.04.19 13:42:30</t>
  </si>
  <si>
    <t>2018.04.19 16:12:20</t>
  </si>
  <si>
    <t>121.15.146.174</t>
  </si>
  <si>
    <t>100</t>
  </si>
  <si>
    <t>91%</t>
  </si>
  <si>
    <t>huangjianl@rainbowcn.com</t>
  </si>
  <si>
    <t>黄剑磊</t>
  </si>
  <si>
    <t>1984.02.19</t>
  </si>
  <si>
    <t>1299097148839</t>
  </si>
  <si>
    <t>2018.04.19 16:26:00</t>
  </si>
  <si>
    <t>2018.04.19 18:09:08</t>
  </si>
  <si>
    <t>14.29.64.26</t>
  </si>
  <si>
    <t>huangsj@rainbowcn.com</t>
  </si>
  <si>
    <t>黄淑君</t>
  </si>
  <si>
    <t>1981.11.29</t>
  </si>
  <si>
    <t>37岁</t>
  </si>
  <si>
    <t>1300596799197</t>
  </si>
  <si>
    <t>2018.04.16 18:11:05</t>
  </si>
  <si>
    <t>2018.04.17 14:30:17</t>
  </si>
  <si>
    <t>222.76.251.58</t>
  </si>
  <si>
    <t>114</t>
  </si>
  <si>
    <t>79%</t>
  </si>
  <si>
    <t>jiaq@rainbowcn.com</t>
  </si>
  <si>
    <t>1983.03.05</t>
  </si>
  <si>
    <t>1298886270060</t>
  </si>
  <si>
    <t>2018.04.19 20:04:11</t>
  </si>
  <si>
    <t>2018.04.19 21:44:02</t>
  </si>
  <si>
    <t>218.64.165.216</t>
  </si>
  <si>
    <t>8.6</t>
  </si>
  <si>
    <t>86</t>
  </si>
  <si>
    <t>74%</t>
  </si>
  <si>
    <t>Jianliping@rainbowcn.com</t>
  </si>
  <si>
    <t>简莉萍</t>
  </si>
  <si>
    <t>1986.12.08</t>
  </si>
  <si>
    <t>32岁</t>
  </si>
  <si>
    <t>1298663166461</t>
  </si>
  <si>
    <t>2018.04.18 09:09:40</t>
  </si>
  <si>
    <t>2018.04.19 16:04:00</t>
  </si>
  <si>
    <t>4</t>
  </si>
  <si>
    <t>182.101.20.152</t>
  </si>
  <si>
    <t>keyq@rainbowcn.com</t>
  </si>
  <si>
    <t>柯玉倩</t>
  </si>
  <si>
    <t>1987.10.18</t>
  </si>
  <si>
    <t>1298601467523</t>
  </si>
  <si>
    <t>2018.04.19 15:46:40</t>
  </si>
  <si>
    <t>2018.04.19 17:33:07</t>
  </si>
  <si>
    <t>202.109.166.46</t>
  </si>
  <si>
    <t>4.9</t>
  </si>
  <si>
    <t>95</t>
  </si>
  <si>
    <t>86%</t>
  </si>
  <si>
    <t>laixq@rainbowcn.com</t>
  </si>
  <si>
    <t>赖小勤</t>
  </si>
  <si>
    <t>1982.01.01</t>
  </si>
  <si>
    <t>1300652873681</t>
  </si>
  <si>
    <t>2018.04.20 22:23:10</t>
  </si>
  <si>
    <t>2018.04.20 23:52:00</t>
  </si>
  <si>
    <t>59.57.255.218</t>
  </si>
  <si>
    <t>lanyf@rainbowcn.com</t>
  </si>
  <si>
    <t>兰永峰</t>
  </si>
  <si>
    <t>1984.12.15</t>
  </si>
  <si>
    <t>1301839549747</t>
  </si>
  <si>
    <t>2018.04.19 12:14:26</t>
  </si>
  <si>
    <t>2018.04.19 14:56:46</t>
  </si>
  <si>
    <t>218.17.61.142</t>
  </si>
  <si>
    <t>leir@rainbowcn.com</t>
  </si>
  <si>
    <t>雷荣</t>
  </si>
  <si>
    <t>1984.03.10</t>
  </si>
  <si>
    <t>1301340602875</t>
  </si>
  <si>
    <t>2018.04.17 17:41:33</t>
  </si>
  <si>
    <t>2018.04.17 18:51:49</t>
  </si>
  <si>
    <t>218.17.122.118</t>
  </si>
  <si>
    <t>8.1</t>
  </si>
  <si>
    <t>65</t>
  </si>
  <si>
    <t>ligang@rainbowcn.com</t>
  </si>
  <si>
    <t>李刚</t>
  </si>
  <si>
    <t>1976.11.18</t>
  </si>
  <si>
    <t>42岁</t>
  </si>
  <si>
    <t>中技</t>
  </si>
  <si>
    <t>1298195677167</t>
  </si>
  <si>
    <t>2018.04.20 20:17:06</t>
  </si>
  <si>
    <t>2018.04.20 22:29:21</t>
  </si>
  <si>
    <t>123.66.35.51</t>
  </si>
  <si>
    <t>lijimin@rainbowcn.com</t>
  </si>
  <si>
    <t>李纪敏</t>
  </si>
  <si>
    <t>1983.01.18</t>
  </si>
  <si>
    <t>1300469384893</t>
  </si>
  <si>
    <t>2018.04.18 15:53:30</t>
  </si>
  <si>
    <t>2018.04.18 17:25:01</t>
  </si>
  <si>
    <t>121.15.168.130</t>
  </si>
  <si>
    <t>87</t>
  </si>
  <si>
    <t>95%</t>
  </si>
  <si>
    <t>lijianbin2@rainbowcn.com</t>
  </si>
  <si>
    <t>李建斌</t>
  </si>
  <si>
    <t>1993.02.25</t>
  </si>
  <si>
    <t>1298246599401</t>
  </si>
  <si>
    <t>2018.04.19 22:18:18</t>
  </si>
  <si>
    <t>2018.04.19 23:48:46</t>
  </si>
  <si>
    <t>115.174.68.67</t>
  </si>
  <si>
    <t>83</t>
  </si>
  <si>
    <t>lilm@rainbowcn.com</t>
  </si>
  <si>
    <t>李丽梅</t>
  </si>
  <si>
    <t>1968.07.08</t>
  </si>
  <si>
    <t>50岁</t>
  </si>
  <si>
    <t>1298268031698</t>
  </si>
  <si>
    <t>2018.04.20 13:36:29</t>
  </si>
  <si>
    <t>2018.04.20 15:31:09</t>
  </si>
  <si>
    <t>121.35.240.98</t>
  </si>
  <si>
    <t>lilu2@rainbowcn.com</t>
  </si>
  <si>
    <t>李璐</t>
  </si>
  <si>
    <t>1991.02.28</t>
  </si>
  <si>
    <t>27岁</t>
  </si>
  <si>
    <t>1302137140539</t>
  </si>
  <si>
    <t>2018.04.18 11:48:14</t>
  </si>
  <si>
    <t>2018.04.18 14:22:17</t>
  </si>
  <si>
    <t>219.134.240.102</t>
  </si>
  <si>
    <t>lisheng@rainbowcn.com</t>
  </si>
  <si>
    <t>李盛</t>
  </si>
  <si>
    <t>1984.01.06</t>
  </si>
  <si>
    <t>1299275698818</t>
  </si>
  <si>
    <t>2018.04.19 10:08:37</t>
  </si>
  <si>
    <t>2018.04.19 17:08:54</t>
  </si>
  <si>
    <t>58.60.4.170</t>
  </si>
  <si>
    <t>103</t>
  </si>
  <si>
    <t>82%</t>
  </si>
  <si>
    <t>lisp@rainbowcn.com</t>
  </si>
  <si>
    <t>李顺平</t>
  </si>
  <si>
    <t>1976.03.13</t>
  </si>
  <si>
    <t>1298392980703</t>
  </si>
  <si>
    <t>2018.04.19 14:57:20</t>
  </si>
  <si>
    <t>2018.04.19 15:41:18</t>
  </si>
  <si>
    <t>42</t>
  </si>
  <si>
    <t>94%</t>
  </si>
  <si>
    <t>lixw@rainbowcn.com</t>
  </si>
  <si>
    <t>李雄伟</t>
  </si>
  <si>
    <t>1968.06.24</t>
  </si>
  <si>
    <t>1299037731278</t>
  </si>
  <si>
    <t>2018.04.17 14:31:41</t>
  </si>
  <si>
    <t>2018.04.17 15:51:14</t>
  </si>
  <si>
    <t>218.17.169.146</t>
  </si>
  <si>
    <t>74</t>
  </si>
  <si>
    <t>96%</t>
  </si>
  <si>
    <t>lizhiy@rainbowcn.com</t>
  </si>
  <si>
    <t>李志勇</t>
  </si>
  <si>
    <t>1981.08.03</t>
  </si>
  <si>
    <t>1298455376583</t>
  </si>
  <si>
    <t>2018.04.20 23:10:56</t>
  </si>
  <si>
    <t>2018.04.21 00:25:59</t>
  </si>
  <si>
    <t>218.17.169.26</t>
  </si>
  <si>
    <t>liangjiexia@rainbowcn.com</t>
  </si>
  <si>
    <t>梁洁霞</t>
  </si>
  <si>
    <t>1995.03.14</t>
  </si>
  <si>
    <t>23岁</t>
  </si>
  <si>
    <t>1299523112540</t>
  </si>
  <si>
    <t>2018.04.20 21:00:11</t>
  </si>
  <si>
    <t>2018.04.20 22:13:47</t>
  </si>
  <si>
    <t>14.221.118.79</t>
  </si>
  <si>
    <t>liaoqiul@rainbowcn.com</t>
  </si>
  <si>
    <t>廖秋莲</t>
  </si>
  <si>
    <t>1977.06.20</t>
  </si>
  <si>
    <t>1298390419907</t>
  </si>
  <si>
    <t>2018.04.23 12:05:31</t>
  </si>
  <si>
    <t>2018.04.23 15:12:21</t>
  </si>
  <si>
    <t>183.62.134.70</t>
  </si>
  <si>
    <t>liaoyh@rainbowcn.com</t>
  </si>
  <si>
    <t>廖艳华</t>
  </si>
  <si>
    <t>1979.11.01</t>
  </si>
  <si>
    <t>39岁</t>
  </si>
  <si>
    <t>1299488436331</t>
  </si>
  <si>
    <t>2018.04.19 18:06:30</t>
  </si>
  <si>
    <t>2018.04.19 19:19:46</t>
  </si>
  <si>
    <t>210.22.22.78</t>
  </si>
  <si>
    <t>2.5</t>
  </si>
  <si>
    <t>67</t>
  </si>
  <si>
    <t>linwensu@rainbowcn.com</t>
  </si>
  <si>
    <t>林文苏</t>
  </si>
  <si>
    <t>1990.02.19</t>
  </si>
  <si>
    <t>1301530315857</t>
  </si>
  <si>
    <t>2018.04.18 16:09:04</t>
  </si>
  <si>
    <t>2018.04.18 17:28:56</t>
  </si>
  <si>
    <t>linxiaob@rainbowcn.com</t>
  </si>
  <si>
    <t>林小标</t>
  </si>
  <si>
    <t>1977.08.28</t>
  </si>
  <si>
    <t>1298190837276</t>
  </si>
  <si>
    <t>2018.04.20 15:52:10</t>
  </si>
  <si>
    <t>2018.04.20 17:53:37</t>
  </si>
  <si>
    <t>linxiao2@rainbowcn.com</t>
  </si>
  <si>
    <t>林晓</t>
  </si>
  <si>
    <t>1994.08.29</t>
  </si>
  <si>
    <t>24岁</t>
  </si>
  <si>
    <t>1301109554504</t>
  </si>
  <si>
    <t>2018.04.19 21:29:51</t>
  </si>
  <si>
    <t>2018.04.19 23:11:52</t>
  </si>
  <si>
    <t>120.229.57.160</t>
  </si>
  <si>
    <t>linzifu@rainbowcn.com</t>
  </si>
  <si>
    <t>林子富</t>
  </si>
  <si>
    <t>1993.06.11</t>
  </si>
  <si>
    <t>1300339608801</t>
  </si>
  <si>
    <t>2018.04.20 08:56:18</t>
  </si>
  <si>
    <t>2018.04.20 10:54:56</t>
  </si>
  <si>
    <t>223.104.63.206</t>
  </si>
  <si>
    <t>liuzf@rainbowcn.com</t>
  </si>
  <si>
    <t>刘朝峰</t>
  </si>
  <si>
    <t>1973.11.11</t>
  </si>
  <si>
    <t>45岁</t>
  </si>
  <si>
    <t>1298906240213</t>
  </si>
  <si>
    <t>2018.04.17 13:39:20</t>
  </si>
  <si>
    <t>2018.04.17 15:07:36</t>
  </si>
  <si>
    <t>113.105.66.222</t>
  </si>
  <si>
    <t>liucr@rainbowcn.com</t>
  </si>
  <si>
    <t>刘春荣</t>
  </si>
  <si>
    <t>1985.06.11</t>
  </si>
  <si>
    <t>1298970735642</t>
  </si>
  <si>
    <t>2018.04.20 21:09:42</t>
  </si>
  <si>
    <t>2018.04.20 23:36:17</t>
  </si>
  <si>
    <t>39.158.149.75</t>
  </si>
  <si>
    <t>liufud@rainbowcn.com</t>
  </si>
  <si>
    <t>刘富德</t>
  </si>
  <si>
    <t>1982.05.20</t>
  </si>
  <si>
    <t>1302015508888</t>
  </si>
  <si>
    <t>2018.04.20 16:02:22</t>
  </si>
  <si>
    <t>2018.04.20 17:57:51</t>
  </si>
  <si>
    <t>116.31.90.194</t>
  </si>
  <si>
    <t>liukel@rainbowcn.com</t>
  </si>
  <si>
    <t>刘柯</t>
  </si>
  <si>
    <t>1985.10.06</t>
  </si>
  <si>
    <t>1300458375612</t>
  </si>
  <si>
    <t>2018.04.16 18:15:27</t>
  </si>
  <si>
    <t>2018.04.16 20:31:18</t>
  </si>
  <si>
    <t>222.240.237.90</t>
  </si>
  <si>
    <t>102</t>
  </si>
  <si>
    <t>jacky.liu@dreams-on.com</t>
  </si>
  <si>
    <t>刘绍俊</t>
  </si>
  <si>
    <t>1987.06.08</t>
  </si>
  <si>
    <t>1300686378230</t>
  </si>
  <si>
    <t>2018.04.18 13:49:05</t>
  </si>
  <si>
    <t>2018.04.18 15:16:52</t>
  </si>
  <si>
    <t>6</t>
  </si>
  <si>
    <t>121.11.169.50</t>
  </si>
  <si>
    <t>1.6</t>
  </si>
  <si>
    <t>76%</t>
  </si>
  <si>
    <t>liusheng@rainbowcn.com</t>
  </si>
  <si>
    <t>刘晟</t>
  </si>
  <si>
    <t>1982.05.28</t>
  </si>
  <si>
    <t>1299960517837</t>
  </si>
  <si>
    <t>2018.04.20 18:53:52</t>
  </si>
  <si>
    <t>2018.04.20 20:31:26</t>
  </si>
  <si>
    <t>liusk@rainbowcn.com</t>
  </si>
  <si>
    <t>刘苏可</t>
  </si>
  <si>
    <t>1990.01.06</t>
  </si>
  <si>
    <t>1298057045832</t>
  </si>
  <si>
    <t>2018.04.20 17:51:23</t>
  </si>
  <si>
    <t>2018.04.20 20:14:17</t>
  </si>
  <si>
    <t>liuxin@rainbowcn.com</t>
  </si>
  <si>
    <t>刘欣</t>
  </si>
  <si>
    <t>1985.01.11</t>
  </si>
  <si>
    <t>1299682309478</t>
  </si>
  <si>
    <t>2018.04.19 15:06:06</t>
  </si>
  <si>
    <t>2018.04.19 18:05:43</t>
  </si>
  <si>
    <t>218.17.41.154</t>
  </si>
  <si>
    <t>5.8</t>
  </si>
  <si>
    <t>63</t>
  </si>
  <si>
    <t>63%</t>
  </si>
  <si>
    <t>liuzhip@rainbowcn.com</t>
  </si>
  <si>
    <t>刘志平</t>
  </si>
  <si>
    <t>1980.03.28</t>
  </si>
  <si>
    <t>1298284407744</t>
  </si>
  <si>
    <t>2018.04.20 15:13:39</t>
  </si>
  <si>
    <t>2018.04.20 17:10:55</t>
  </si>
  <si>
    <t>115.174.68.52</t>
  </si>
  <si>
    <t>longjiajun@rainbowcn.com</t>
  </si>
  <si>
    <t>龙嘉俊</t>
  </si>
  <si>
    <t>1993.10.28</t>
  </si>
  <si>
    <t>1301861163605</t>
  </si>
  <si>
    <t>2018.04.19 15:12:43</t>
  </si>
  <si>
    <t>2018.04.23 18:43:11</t>
  </si>
  <si>
    <t>tracy.long@dreams-on.com</t>
  </si>
  <si>
    <t>龙秀娟</t>
  </si>
  <si>
    <t>1982.04.23</t>
  </si>
  <si>
    <t>硕士</t>
  </si>
  <si>
    <t>1299213206376</t>
  </si>
  <si>
    <t>2018.04.20 16:56:59</t>
  </si>
  <si>
    <t>2018.04.20 18:43:05</t>
  </si>
  <si>
    <t>121.35.248.186</t>
  </si>
  <si>
    <t>luoxian@rainbowcn.com</t>
  </si>
  <si>
    <t>罗贤</t>
  </si>
  <si>
    <t>1983.07.19</t>
  </si>
  <si>
    <t>1299966769588</t>
  </si>
  <si>
    <t>2018.04.20 20:14:33</t>
  </si>
  <si>
    <t>2018.04.20 21:59:17</t>
  </si>
  <si>
    <t>luozf@rainbowcn.com</t>
  </si>
  <si>
    <t>罗仲方</t>
  </si>
  <si>
    <t>1988.02.17</t>
  </si>
  <si>
    <t>30岁</t>
  </si>
  <si>
    <t>1300480080135</t>
  </si>
  <si>
    <t>2018.04.18 12:30:12</t>
  </si>
  <si>
    <t>2018.04.18 14:03:37</t>
  </si>
  <si>
    <t>58.252.205.53</t>
  </si>
  <si>
    <t>maxd@rainbowcn.com</t>
  </si>
  <si>
    <t>马小典</t>
  </si>
  <si>
    <t>1987.04.20</t>
  </si>
  <si>
    <t>1301565452455</t>
  </si>
  <si>
    <t>2018.04.20 10:08:42</t>
  </si>
  <si>
    <t>2018.04.20 11:18:34</t>
  </si>
  <si>
    <t>218.4.189.98</t>
  </si>
  <si>
    <t>61</t>
  </si>
  <si>
    <t>67%</t>
  </si>
  <si>
    <t>meixinyue@rainbowcn.com</t>
  </si>
  <si>
    <t>梅馨月</t>
  </si>
  <si>
    <t>1977.04.18</t>
  </si>
  <si>
    <t>1298880237336</t>
  </si>
  <si>
    <t>2018.04.23 14:05:31</t>
  </si>
  <si>
    <t>2018.04.23 15:33:19</t>
  </si>
  <si>
    <t>58.250.17.42</t>
  </si>
  <si>
    <t>mif@rainbowcn.com</t>
  </si>
  <si>
    <t>米峰</t>
  </si>
  <si>
    <t>1979.12.20</t>
  </si>
  <si>
    <t>1299218142238</t>
  </si>
  <si>
    <t>2018.04.17 09:24:13</t>
  </si>
  <si>
    <t>2018.04.17 10:55:11</t>
  </si>
  <si>
    <t>220.168.125.66</t>
  </si>
  <si>
    <t>moyongzh@rainbowcn.com</t>
  </si>
  <si>
    <t>莫永壮</t>
  </si>
  <si>
    <t>1985.01.29</t>
  </si>
  <si>
    <t>1298170788053</t>
  </si>
  <si>
    <t>2018.04.20 23:04:49</t>
  </si>
  <si>
    <t>2018.04.21 00:08:29</t>
  </si>
  <si>
    <t>8</t>
  </si>
  <si>
    <t>223.74.131.31</t>
  </si>
  <si>
    <t>7.9</t>
  </si>
  <si>
    <t>62</t>
  </si>
  <si>
    <t>panrz@rainbowcn.com</t>
  </si>
  <si>
    <t>潘瑞章</t>
  </si>
  <si>
    <t>1986.01.26</t>
  </si>
  <si>
    <t>1301974211055</t>
  </si>
  <si>
    <t>2018.04.20 15:48:49</t>
  </si>
  <si>
    <t>2018.04.20 18:04:29</t>
  </si>
  <si>
    <t>223.73.146.102</t>
  </si>
  <si>
    <t>9.8</t>
  </si>
  <si>
    <t>92</t>
  </si>
  <si>
    <t>pengzhm@rainbowcn.com</t>
  </si>
  <si>
    <t>彭志明</t>
  </si>
  <si>
    <t>2008.04.04</t>
  </si>
  <si>
    <t>10岁</t>
  </si>
  <si>
    <t>1298269891517</t>
  </si>
  <si>
    <t>2018.04.16 18:55:43</t>
  </si>
  <si>
    <t>2018.04.16 20:05:36</t>
  </si>
  <si>
    <t>202.103.146.170</t>
  </si>
  <si>
    <t>qimengting@rainbowcn.com</t>
  </si>
  <si>
    <t>齐梦婷</t>
  </si>
  <si>
    <t>1993.10.14</t>
  </si>
  <si>
    <t>1298087704673</t>
  </si>
  <si>
    <t>2018.04.20 20:13:02</t>
  </si>
  <si>
    <t>2018.04.20 21:13:41</t>
  </si>
  <si>
    <t>113.88.248.115</t>
  </si>
  <si>
    <t>ruand@rainbowcn.com</t>
  </si>
  <si>
    <t>阮铎</t>
  </si>
  <si>
    <t>1983.02.21</t>
  </si>
  <si>
    <t>1298431264027</t>
  </si>
  <si>
    <t>2018.04.19 13:56:57</t>
  </si>
  <si>
    <t>2018.04.19 15:41:15</t>
  </si>
  <si>
    <t>shaod@rainbowcn.com</t>
  </si>
  <si>
    <t>邵丹</t>
  </si>
  <si>
    <t>1983.04.23</t>
  </si>
  <si>
    <t>1298561267106</t>
  </si>
  <si>
    <t>2018.04.20 20:12:55</t>
  </si>
  <si>
    <t>2018.04.20 21:46:37</t>
  </si>
  <si>
    <t>117.162.37.5</t>
  </si>
  <si>
    <t>songmin@rainbowcn.com</t>
  </si>
  <si>
    <t>宋敏</t>
  </si>
  <si>
    <t>1992.05.06</t>
  </si>
  <si>
    <t>1298181989451</t>
  </si>
  <si>
    <t>2018.04.23 17:22:32</t>
  </si>
  <si>
    <t>2018.04.23 18:52:13</t>
  </si>
  <si>
    <t>113.222.200.125</t>
  </si>
  <si>
    <t>suizhw@rainbowcn.com</t>
  </si>
  <si>
    <t>隋正伟</t>
  </si>
  <si>
    <t>1980.03.26</t>
  </si>
  <si>
    <t>1299972613839</t>
  </si>
  <si>
    <t>2018.04.19 09:14:27</t>
  </si>
  <si>
    <t>2018.04.19 11:47:56</t>
  </si>
  <si>
    <t>7</t>
  </si>
  <si>
    <t>121.15.145.158</t>
  </si>
  <si>
    <t>133</t>
  </si>
  <si>
    <t>tanhe@rainbowcn.com</t>
  </si>
  <si>
    <t>谭合</t>
  </si>
  <si>
    <t>1992.07.23</t>
  </si>
  <si>
    <t>1299359101918</t>
  </si>
  <si>
    <t>2018.04.18 17:59:54</t>
  </si>
  <si>
    <t>2018.04.18 19:51:32</t>
  </si>
  <si>
    <t>tangh@rainbowcn.com</t>
  </si>
  <si>
    <t>汤海</t>
  </si>
  <si>
    <t>1980.11.29</t>
  </si>
  <si>
    <t>1300545323037</t>
  </si>
  <si>
    <t>2018.04.19 08:35:54</t>
  </si>
  <si>
    <t>2018.04.19 10:02:54</t>
  </si>
  <si>
    <t>9.6</t>
  </si>
  <si>
    <t>10</t>
  </si>
  <si>
    <t>82</t>
  </si>
  <si>
    <t>tangxia@rainbowcn.com</t>
  </si>
  <si>
    <t>唐霞</t>
  </si>
  <si>
    <t>1987.12.28</t>
  </si>
  <si>
    <t>1301625838819</t>
  </si>
  <si>
    <t>2018.04.18 11:23:34</t>
  </si>
  <si>
    <t>2018.04.18 14:31:59</t>
  </si>
  <si>
    <t>taom@rainbowcn.com</t>
  </si>
  <si>
    <t>陶敏</t>
  </si>
  <si>
    <t>1990.12.11</t>
  </si>
  <si>
    <t>1301305314917</t>
  </si>
  <si>
    <t>2018.04.19 13:13:30</t>
  </si>
  <si>
    <t>2018.04.19 15:00:45</t>
  </si>
  <si>
    <t>58.210.185.50</t>
  </si>
  <si>
    <t>tutt@rainbowcn.com</t>
  </si>
  <si>
    <t>涂涛涛</t>
  </si>
  <si>
    <t>1988.08.29</t>
  </si>
  <si>
    <t>1298503637302</t>
  </si>
  <si>
    <t>2018.04.17 11:18:40</t>
  </si>
  <si>
    <t>2018.04.17 12:55:45</t>
  </si>
  <si>
    <t>182.106.204.44</t>
  </si>
  <si>
    <t>72%</t>
  </si>
  <si>
    <t>wangyun@rainbowcn.com</t>
  </si>
  <si>
    <t>汪云</t>
  </si>
  <si>
    <t>1985.06.23</t>
  </si>
  <si>
    <t>1301590118994</t>
  </si>
  <si>
    <t>2018.04.20 21:34:29</t>
  </si>
  <si>
    <t>2018.04.20 23:18:04</t>
  </si>
  <si>
    <t>121.10.3.114</t>
  </si>
  <si>
    <t>wangfangw@rainbowcn.com</t>
  </si>
  <si>
    <t>王芳</t>
  </si>
  <si>
    <t>1979.09.13</t>
  </si>
  <si>
    <t>1299110616727</t>
  </si>
  <si>
    <t>2018.04.19 17:27:15</t>
  </si>
  <si>
    <t>2018.04.19 19:10:45</t>
  </si>
  <si>
    <t>111.75.165.80</t>
  </si>
  <si>
    <t>wangpan@rainbowcn.com</t>
  </si>
  <si>
    <t>王攀</t>
  </si>
  <si>
    <t>1984.08.27</t>
  </si>
  <si>
    <t>1298138777466</t>
  </si>
  <si>
    <t>2018.04.18 17:16:11</t>
  </si>
  <si>
    <t>2018.04.18 19:28:34</t>
  </si>
  <si>
    <t>wangpanw@rainbowcn.com</t>
  </si>
  <si>
    <t>王盼</t>
  </si>
  <si>
    <t>1988.01.06</t>
  </si>
  <si>
    <t>1298859685142</t>
  </si>
  <si>
    <t>2018.04.23 17:38:42</t>
  </si>
  <si>
    <t>2018.04.23 20:18:54</t>
  </si>
  <si>
    <t>182.106.213.38</t>
  </si>
  <si>
    <t>wangqh@rainbowcn.com</t>
  </si>
  <si>
    <t>王秋红</t>
  </si>
  <si>
    <t>1983.07.01</t>
  </si>
  <si>
    <t>1299506989459</t>
  </si>
  <si>
    <t>2018.04.19 12:49:22</t>
  </si>
  <si>
    <t>2018.04.19 14:20:44</t>
  </si>
  <si>
    <t>wangshy@rainbowcn.com</t>
  </si>
  <si>
    <t>王胜英</t>
  </si>
  <si>
    <t>1972.11.05</t>
  </si>
  <si>
    <t>46岁</t>
  </si>
  <si>
    <t>1298993913846</t>
  </si>
  <si>
    <t>2018.04.23 12:08:18</t>
  </si>
  <si>
    <t>2018.04.23 13:40:25</t>
  </si>
  <si>
    <t>183.62.212.230</t>
  </si>
  <si>
    <t>wangwenf@rainbowcn.com</t>
  </si>
  <si>
    <t>王文锋</t>
  </si>
  <si>
    <t>1987.01.01</t>
  </si>
  <si>
    <t>1301950468443</t>
  </si>
  <si>
    <t>2018.04.18 17:11:58</t>
  </si>
  <si>
    <t>2018.04.18 18:25:00</t>
  </si>
  <si>
    <t>111.75.163.241</t>
  </si>
  <si>
    <t>70</t>
  </si>
  <si>
    <t>wangyg@rainbowcn.com</t>
  </si>
  <si>
    <t>王禹光</t>
  </si>
  <si>
    <t>1976.10.30</t>
  </si>
  <si>
    <t>1298869205344</t>
  </si>
  <si>
    <t>2018.04.22 14:42:27</t>
  </si>
  <si>
    <t>2018.04.22 15:52:16</t>
  </si>
  <si>
    <t>68</t>
  </si>
  <si>
    <t>weiyx@rainbowcn.com</t>
  </si>
  <si>
    <t>韦永兴</t>
  </si>
  <si>
    <t>1988.04.05</t>
  </si>
  <si>
    <t>1301724066453</t>
  </si>
  <si>
    <t>2018.04.21 12:04:14</t>
  </si>
  <si>
    <t>2018.04.21 13:57:09</t>
  </si>
  <si>
    <t>183.62.200.18</t>
  </si>
  <si>
    <t>wenxiaokang@rainbowcn.com</t>
  </si>
  <si>
    <t>温小康</t>
  </si>
  <si>
    <t>1995.05.16</t>
  </si>
  <si>
    <t>1298460424664</t>
  </si>
  <si>
    <t>2018.04.16 21:16:33</t>
  </si>
  <si>
    <t>2018.04.16 22:22:12</t>
  </si>
  <si>
    <t>113.110.140.88</t>
  </si>
  <si>
    <t>wush@rainbowcn.com</t>
  </si>
  <si>
    <t>吴绍辉</t>
  </si>
  <si>
    <t>1983.10.20</t>
  </si>
  <si>
    <t>1300851361379</t>
  </si>
  <si>
    <t>2018.04.19 17:32:00</t>
  </si>
  <si>
    <t>2018.04.19 18:48:29</t>
  </si>
  <si>
    <t>wuxiaol@rainbowcn.com</t>
  </si>
  <si>
    <t>吴小利</t>
  </si>
  <si>
    <t>1984.01.30</t>
  </si>
  <si>
    <t>1298632751885</t>
  </si>
  <si>
    <t>2018.04.20 09:53:26</t>
  </si>
  <si>
    <t>2018.04.20 14:49:22</t>
  </si>
  <si>
    <t>wuyw@rainbowcn.com</t>
  </si>
  <si>
    <t>吴艺伟</t>
  </si>
  <si>
    <t>1985.01.30</t>
  </si>
  <si>
    <t>1299812454472</t>
  </si>
  <si>
    <t>2018.04.20 22:06:35</t>
  </si>
  <si>
    <t>2018.04.20 23:44:43</t>
  </si>
  <si>
    <t>wul@rainbowcn.com</t>
  </si>
  <si>
    <t>伍亮</t>
  </si>
  <si>
    <t>1985.08.21</t>
  </si>
  <si>
    <t>1298479055833</t>
  </si>
  <si>
    <t>2018.04.20 16:02:23</t>
  </si>
  <si>
    <t>2018.04.20 18:27:53</t>
  </si>
  <si>
    <t>xizr@rainbowcn.com</t>
  </si>
  <si>
    <t>席子人</t>
  </si>
  <si>
    <t>1986.12.26</t>
  </si>
  <si>
    <t>1300961372692</t>
  </si>
  <si>
    <t>2018.04.17 10:34:01</t>
  </si>
  <si>
    <t>2018.04.17 15:16:56</t>
  </si>
  <si>
    <t>58.20.235.191</t>
  </si>
  <si>
    <t>xiaoj@rainbowcn.com</t>
  </si>
  <si>
    <t>肖珏</t>
  </si>
  <si>
    <t>1987.08.29</t>
  </si>
  <si>
    <t>1301713028813</t>
  </si>
  <si>
    <t>2018.04.20 15:32:02</t>
  </si>
  <si>
    <t>2018.04.20 16:54:43</t>
  </si>
  <si>
    <t>218.64.91.39</t>
  </si>
  <si>
    <t>xiaoliping@rainbowcn.com</t>
  </si>
  <si>
    <t>肖立平</t>
  </si>
  <si>
    <t>1979.05.21</t>
  </si>
  <si>
    <t>1301223954183</t>
  </si>
  <si>
    <t>2018.04.20 19:31:45</t>
  </si>
  <si>
    <t>2018.04.20 21:35:36</t>
  </si>
  <si>
    <t>xiaowei@rainbowcn.com</t>
  </si>
  <si>
    <t>肖伟</t>
  </si>
  <si>
    <t>1988.12.05</t>
  </si>
  <si>
    <t>1301950482529</t>
  </si>
  <si>
    <t>2018.04.19 13:10:44</t>
  </si>
  <si>
    <t>2018.04.20 21:54:35</t>
  </si>
  <si>
    <t>xiehm@rainbowcn.com</t>
  </si>
  <si>
    <t>谢慧明</t>
  </si>
  <si>
    <t>1987.02.01</t>
  </si>
  <si>
    <t>1299991473670</t>
  </si>
  <si>
    <t>2018.04.17 20:21:28</t>
  </si>
  <si>
    <t>2018.04.17 22:06:11</t>
  </si>
  <si>
    <t>59.55.32.193</t>
  </si>
  <si>
    <t>xiening@rainbowcn.com</t>
  </si>
  <si>
    <t>谢宁</t>
  </si>
  <si>
    <t>1985.12.07</t>
  </si>
  <si>
    <t>1298245211007</t>
  </si>
  <si>
    <t>2018.04.23 13:10:59</t>
  </si>
  <si>
    <t>2018.04.23 15:20:08</t>
  </si>
  <si>
    <t>xiext@rainbowcn.com</t>
  </si>
  <si>
    <t>谢晓婷</t>
  </si>
  <si>
    <t>1981.03.05</t>
  </si>
  <si>
    <t>1301994144726</t>
  </si>
  <si>
    <t>2018.04.17 22:47:58</t>
  </si>
  <si>
    <t>2018.04.18 00:50:50</t>
  </si>
  <si>
    <t>222.248.2.215</t>
  </si>
  <si>
    <t>xiongjing@rainbowcn.com</t>
  </si>
  <si>
    <t>熊晶</t>
  </si>
  <si>
    <t>1985.12.14</t>
  </si>
  <si>
    <t>1299715578278</t>
  </si>
  <si>
    <t>2018.04.17 08:51:03</t>
  </si>
  <si>
    <t>2018.04.17 10:11:46</t>
  </si>
  <si>
    <t>59.62.226.46</t>
  </si>
  <si>
    <t>87%</t>
  </si>
  <si>
    <t>xiongsulin@rainbowcn.com</t>
  </si>
  <si>
    <t>熊苏琳</t>
  </si>
  <si>
    <t>1984.11.01</t>
  </si>
  <si>
    <t>1301788548338</t>
  </si>
  <si>
    <t>2018.04.21 14:04:04</t>
  </si>
  <si>
    <t>2018.04.21 15:28:33</t>
  </si>
  <si>
    <t>111.75.160.145</t>
  </si>
  <si>
    <t>xuchao@rainbowcn.com</t>
  </si>
  <si>
    <t>徐超</t>
  </si>
  <si>
    <t>1991.12.27</t>
  </si>
  <si>
    <t>1300921073849</t>
  </si>
  <si>
    <t>2018.04.17 11:37:47</t>
  </si>
  <si>
    <t>2018.04.20 21:10:29</t>
  </si>
  <si>
    <t>xuyanyan@rainbowcn.com</t>
  </si>
  <si>
    <t>徐严彦</t>
  </si>
  <si>
    <t>1993.07.08</t>
  </si>
  <si>
    <t>1299510379682</t>
  </si>
  <si>
    <t>2018.04.19 20:14:11</t>
  </si>
  <si>
    <t>2018.04.19 21:26:09</t>
  </si>
  <si>
    <t>27.38.250.104</t>
  </si>
  <si>
    <t>xuxiang@rainbowcn.com</t>
  </si>
  <si>
    <t>许湘</t>
  </si>
  <si>
    <t>1993.09.14</t>
  </si>
  <si>
    <t>1301526469928</t>
  </si>
  <si>
    <t>2018.04.16 20:37:06</t>
  </si>
  <si>
    <t>2018.04.19 20:02:41</t>
  </si>
  <si>
    <t>xuebenxiong@rainbowcn.com</t>
  </si>
  <si>
    <t>薛本雄</t>
  </si>
  <si>
    <t>1299468012071</t>
  </si>
  <si>
    <t>2018.04.23 12:09:23</t>
  </si>
  <si>
    <t>2018.04.23 13:19:25</t>
  </si>
  <si>
    <t>117.30.220.63</t>
  </si>
  <si>
    <t>yangjianh@rainbowcn.com</t>
  </si>
  <si>
    <t>杨建华</t>
  </si>
  <si>
    <t>1978.10.09</t>
  </si>
  <si>
    <t>1299583818501</t>
  </si>
  <si>
    <t>2018.04.19 13:59:07</t>
  </si>
  <si>
    <t>2018.04.19 16:11:51</t>
  </si>
  <si>
    <t>121.35.0.241</t>
  </si>
  <si>
    <t>111</t>
  </si>
  <si>
    <t>71%</t>
  </si>
  <si>
    <t>yangms@rainbowcn.com</t>
  </si>
  <si>
    <t>杨明生</t>
  </si>
  <si>
    <t>1979.02.05</t>
  </si>
  <si>
    <t>1299757729968</t>
  </si>
  <si>
    <t>2018.04.19 14:18:43</t>
  </si>
  <si>
    <t>2018.04.19 15:55:48</t>
  </si>
  <si>
    <t>182.151.205.11</t>
  </si>
  <si>
    <t>成都公司</t>
  </si>
  <si>
    <t>yangxiny@rainbowcn.com</t>
  </si>
  <si>
    <t>杨欣</t>
  </si>
  <si>
    <t>1982.07.20</t>
  </si>
  <si>
    <t>1299497348580</t>
  </si>
  <si>
    <t>2018.04.16 19:48:24</t>
  </si>
  <si>
    <t>2018.04.16 21:07:05</t>
  </si>
  <si>
    <t>218.75.221.29</t>
  </si>
  <si>
    <t>70%</t>
  </si>
  <si>
    <t>yangxin@rainbowcn.com</t>
  </si>
  <si>
    <t>杨鑫</t>
  </si>
  <si>
    <t>1981.08.22</t>
  </si>
  <si>
    <t>1301340061105</t>
  </si>
  <si>
    <t>2018.04.19 16:11:12</t>
  </si>
  <si>
    <t>2018.04.19 17:54:54</t>
  </si>
  <si>
    <t>183.63.25.242</t>
  </si>
  <si>
    <t>7.4</t>
  </si>
  <si>
    <t>yangxk@rainbowcn.com</t>
  </si>
  <si>
    <t>杨旭康</t>
  </si>
  <si>
    <t>1980.05.14</t>
  </si>
  <si>
    <t>1301417849039</t>
  </si>
  <si>
    <t>2018.04.20 17:00:28</t>
  </si>
  <si>
    <t>2018.04.20 18:27:13</t>
  </si>
  <si>
    <t>yangyaqin@rainbowcn.com</t>
  </si>
  <si>
    <t>杨亚琴</t>
  </si>
  <si>
    <t>1977.01.24</t>
  </si>
  <si>
    <t>1299314321941</t>
  </si>
  <si>
    <t>2018.04.20 18:09:39</t>
  </si>
  <si>
    <t>2018.04.20 19:40:43</t>
  </si>
  <si>
    <t>106.37.208.18</t>
  </si>
  <si>
    <t>88</t>
  </si>
  <si>
    <t>yaochf@rainbowcn.com</t>
  </si>
  <si>
    <t>姚传矾</t>
  </si>
  <si>
    <t>1986.06.06</t>
  </si>
  <si>
    <t>1299737109483</t>
  </si>
  <si>
    <t>2018.04.20 19:34:32</t>
  </si>
  <si>
    <t>2018.04.20 20:56:33</t>
  </si>
  <si>
    <t>61.141.72.58</t>
  </si>
  <si>
    <t>便利店事业部</t>
  </si>
  <si>
    <t>yeh@rainbowcn.com</t>
  </si>
  <si>
    <t>叶红</t>
  </si>
  <si>
    <t>1986.08.22</t>
  </si>
  <si>
    <t>1298587841976</t>
  </si>
  <si>
    <t>2018.04.19 17:48:43</t>
  </si>
  <si>
    <t>2018.04.19 19:35:01</t>
  </si>
  <si>
    <t>182.106.226.178</t>
  </si>
  <si>
    <t>yexiaoq@rainbowcn.com</t>
  </si>
  <si>
    <t>叶小青</t>
  </si>
  <si>
    <t>1986.12.30</t>
  </si>
  <si>
    <t>1301000200113</t>
  </si>
  <si>
    <t>2018.04.23 14:16:09</t>
  </si>
  <si>
    <t>2018.04.23 15:31:05</t>
  </si>
  <si>
    <t>yujx@rainbowcn.com</t>
  </si>
  <si>
    <t>余建先</t>
  </si>
  <si>
    <t>1984.11.13</t>
  </si>
  <si>
    <t>1301491657106</t>
  </si>
  <si>
    <t>2018.04.19 20:38:13</t>
  </si>
  <si>
    <t>2018.04.19 22:56:16</t>
  </si>
  <si>
    <t>121</t>
  </si>
  <si>
    <t>yukaitong@rainbowcn.com</t>
  </si>
  <si>
    <t>余开同</t>
  </si>
  <si>
    <t>1982.04.05</t>
  </si>
  <si>
    <t>1298903511890</t>
  </si>
  <si>
    <t>2018.04.17 14:04:56</t>
  </si>
  <si>
    <t>2018.04.17 15:12:13</t>
  </si>
  <si>
    <t>110.87.72.218</t>
  </si>
  <si>
    <t>yushuai@rainbowcn.com</t>
  </si>
  <si>
    <t>余帅</t>
  </si>
  <si>
    <t>1994.11.10</t>
  </si>
  <si>
    <t>1298564300327</t>
  </si>
  <si>
    <t>2018.04.19 10:56:30</t>
  </si>
  <si>
    <t>2018.04.19 12:09:51</t>
  </si>
  <si>
    <t>yuw@rainbowcn.com</t>
  </si>
  <si>
    <t>喻薇</t>
  </si>
  <si>
    <t>1986.06.15</t>
  </si>
  <si>
    <t>1301334739380</t>
  </si>
  <si>
    <t>2018.04.19 14:51:25</t>
  </si>
  <si>
    <t>2018.04.19 16:21:14</t>
  </si>
  <si>
    <t>yuech@rainbowcn.com</t>
  </si>
  <si>
    <t>岳超</t>
  </si>
  <si>
    <t>1988.09.08</t>
  </si>
  <si>
    <t>1301196304817</t>
  </si>
  <si>
    <t>2018.04.18 22:43:08</t>
  </si>
  <si>
    <t>2018.04.20 23:31:27</t>
  </si>
  <si>
    <t>39.161.237.12</t>
  </si>
  <si>
    <t>zhangfeng@rainbowcn.com</t>
  </si>
  <si>
    <t>张凤</t>
  </si>
  <si>
    <t>1995.01.29</t>
  </si>
  <si>
    <t>1302089018554</t>
  </si>
  <si>
    <t>2018.04.22 19:35:39</t>
  </si>
  <si>
    <t>2018.04.22 21:14:50</t>
  </si>
  <si>
    <t>183.11.73.190</t>
  </si>
  <si>
    <t>zhanghui@rainbowcn.com</t>
  </si>
  <si>
    <t>张惠</t>
  </si>
  <si>
    <t>1978.02.04</t>
  </si>
  <si>
    <t>1300659596735</t>
  </si>
  <si>
    <t>2018.04.23 16:25:30</t>
  </si>
  <si>
    <t>2018.04.23 18:10:24</t>
  </si>
  <si>
    <t>zhangjiong@rainbowcn.com</t>
  </si>
  <si>
    <t>张炯</t>
  </si>
  <si>
    <t>1983.11.01</t>
  </si>
  <si>
    <t>1301159269147</t>
  </si>
  <si>
    <t>2018.04.23 12:33:49</t>
  </si>
  <si>
    <t>2018.04.23 15:08:09</t>
  </si>
  <si>
    <t>222.240.197.214</t>
  </si>
  <si>
    <t>zhangln@rainbowcn.com</t>
  </si>
  <si>
    <t>张立娜</t>
  </si>
  <si>
    <t>1985.01.25</t>
  </si>
  <si>
    <t>1300363435170</t>
  </si>
  <si>
    <t>2018.04.20 18:11:26</t>
  </si>
  <si>
    <t>2018.04.20 19:40:27</t>
  </si>
  <si>
    <t>81%</t>
  </si>
  <si>
    <t>roc.zhang@dreams-on.com</t>
  </si>
  <si>
    <t>张鹏</t>
  </si>
  <si>
    <t>1982.09.01</t>
  </si>
  <si>
    <t>1298297932676</t>
  </si>
  <si>
    <t>2018.04.20 21:01:00</t>
  </si>
  <si>
    <t>2018.04.20 22:25:44</t>
  </si>
  <si>
    <t>223.74.180.158</t>
  </si>
  <si>
    <t>78</t>
  </si>
  <si>
    <t>zhangquan@rainbowcn.com</t>
  </si>
  <si>
    <t>张泉</t>
  </si>
  <si>
    <t>1972.05.27</t>
  </si>
  <si>
    <t>1301624299403</t>
  </si>
  <si>
    <t>2018.04.17 14:38:20</t>
  </si>
  <si>
    <t>2018.04.17 15:44:52</t>
  </si>
  <si>
    <t>113.108.98.155</t>
  </si>
  <si>
    <t>zhangyuliang@rainbowcn.com</t>
  </si>
  <si>
    <t>张玉良</t>
  </si>
  <si>
    <t>1984.11.12</t>
  </si>
  <si>
    <t>1299010364955</t>
  </si>
  <si>
    <t>2018.04.20 15:20:05</t>
  </si>
  <si>
    <t>2018.04.20 16:58:05</t>
  </si>
  <si>
    <t>zhangxianm@rainbowcn.com</t>
  </si>
  <si>
    <t>章先木</t>
  </si>
  <si>
    <t>1980.04.04</t>
  </si>
  <si>
    <t>1299471760946</t>
  </si>
  <si>
    <t>2018.04.19 22:38:22</t>
  </si>
  <si>
    <t>2018.04.19 23:25:24</t>
  </si>
  <si>
    <t>zhonghengxing@rainbowcn.com</t>
  </si>
  <si>
    <t>钟恒兴</t>
  </si>
  <si>
    <t>1993.03.07</t>
  </si>
  <si>
    <t>1301746912763</t>
  </si>
  <si>
    <t>2018.04.20 20:38:51</t>
  </si>
  <si>
    <t>2018.04.20 22:14:01</t>
  </si>
  <si>
    <t>117.25.161.162</t>
  </si>
  <si>
    <t>zhouh@rainbowcn.com</t>
  </si>
  <si>
    <t>周鸿</t>
  </si>
  <si>
    <t>1979.06.28</t>
  </si>
  <si>
    <t>1300261769464</t>
  </si>
  <si>
    <t>2018.04.17 15:38:23</t>
  </si>
  <si>
    <t>2018.04.17 16:37:18</t>
  </si>
  <si>
    <t>zhoujing2@rainbowcn.com</t>
  </si>
  <si>
    <t>周靖</t>
  </si>
  <si>
    <t>1986.08.10</t>
  </si>
  <si>
    <t>1301391123291</t>
  </si>
  <si>
    <t>2018.04.19 21:59:07</t>
  </si>
  <si>
    <t>2018.04.19 23:42:21</t>
  </si>
  <si>
    <t>115.174.68.253</t>
  </si>
  <si>
    <t>zhounanzh@rainbowcn.com</t>
  </si>
  <si>
    <t>周男</t>
  </si>
  <si>
    <t>1988.05.30</t>
  </si>
  <si>
    <t>1300885772383</t>
  </si>
  <si>
    <t>2018.04.20 11:05:20</t>
  </si>
  <si>
    <t>2018.04.20 14:28:05</t>
  </si>
  <si>
    <t>113</t>
  </si>
  <si>
    <t>zhouying@rainbowcn.com</t>
  </si>
  <si>
    <t>周颖</t>
  </si>
  <si>
    <t>1986.07.12</t>
  </si>
  <si>
    <t>1301980209896</t>
  </si>
  <si>
    <t>2018.04.19 20:44:06</t>
  </si>
  <si>
    <t>2018.04.19 22:19:21</t>
  </si>
  <si>
    <t>59.53.213.152</t>
  </si>
  <si>
    <t>zhujiang@rainbowcn.com</t>
  </si>
  <si>
    <t>朱江</t>
  </si>
  <si>
    <t>1994.04.22</t>
  </si>
  <si>
    <t>1300576039749</t>
  </si>
  <si>
    <t>2018.04.23 11:24:19</t>
  </si>
  <si>
    <t>2018.04.23 12:36:38</t>
  </si>
  <si>
    <t>测评大维度</t>
  </si>
  <si>
    <t>Name</t>
  </si>
  <si>
    <t>ReportItemDecription</t>
  </si>
  <si>
    <t>创新能力</t>
  </si>
  <si>
    <t>创新能力高分完整描述</t>
  </si>
  <si>
    <t>有出色的创新能力，善于创造性的思考和解决问题，能在工作思路或方法上推陈出新。</t>
  </si>
  <si>
    <t>创新能力低分完整描述</t>
  </si>
  <si>
    <t>创新能力较低，难以创造性的思考和解决问题，很少在工作思路或方法上推陈出新。</t>
  </si>
  <si>
    <t>创新能力中高分完整描述</t>
  </si>
  <si>
    <t>有较高的创新能力，能创造性的思考和解决问题，偶尔也会受限于以往经验。</t>
  </si>
  <si>
    <t>创新能力中低分完整描述</t>
  </si>
  <si>
    <t>不太善于创造性的思考和解决问题，较少在工作思路或方法上推陈出新。</t>
  </si>
  <si>
    <t>洞察力高分完整描述</t>
  </si>
  <si>
    <t>洞察力强，看待事物时总是充分理解各个关键部分及其内在关系，考虑最根本的问题。</t>
  </si>
  <si>
    <t>洞察力低分完整描述</t>
  </si>
  <si>
    <t>习惯于观察事物外在或显而易见的特点，不会在所听到和看到的问题上花时间进行深入地思考。</t>
  </si>
  <si>
    <t>洞察力中高分完整描述</t>
  </si>
  <si>
    <t>洞察力较强，看问题比较深入，通常能够理解和抓住最根本的问题。</t>
  </si>
  <si>
    <t>洞察力中低分完整描述</t>
  </si>
  <si>
    <t>深入把握问题的能力一般，有时采纳许多仅具有表面价值的信息，抓不住根本。</t>
  </si>
  <si>
    <t>分析能力高分完整描述</t>
  </si>
  <si>
    <t>分析能力强，头脑清晰，能够以系统、逻辑的方式处理各种形式的材料，并从中分析、提取出关键信息。</t>
  </si>
  <si>
    <t>分析能力低分完整描述</t>
  </si>
  <si>
    <t>分析能力较弱，难以处理相对复杂的信息或项目，常不能独立的理出头绪，思路较为混乱。</t>
  </si>
  <si>
    <t>分析能力中高分完整描述</t>
  </si>
  <si>
    <t>有较强的逻辑分析能力，大多数情况下能以较为系统、逻辑的方式处理各种形式的材料。</t>
  </si>
  <si>
    <t>分析能力中低分完整描述</t>
  </si>
  <si>
    <t>分析能力一般，能够处理一般性的信息或材料，但遇到复杂问题时，可能会被无关信息干扰。</t>
  </si>
  <si>
    <t>规划安排高分完整描述</t>
  </si>
  <si>
    <t>善于统筹安排，做事有条不紊，能够井然有序的推进工作。</t>
  </si>
  <si>
    <t>规划安排低分完整描述</t>
  </si>
  <si>
    <t>规划安排能力较弱，难以安排较复杂的工作次序，常影响工作推进的效率。</t>
  </si>
  <si>
    <t>规划安排中高分完整描述</t>
  </si>
  <si>
    <t>规划安排能力较好，做事情井然有序，大多数情况下可以将工作有条不紊的推进。</t>
  </si>
  <si>
    <t>规划安排中低分完整描述</t>
  </si>
  <si>
    <t>规划安排能力一般，尤其是多个工作并行推进时会有些混乱或欠考虑。</t>
  </si>
  <si>
    <t>激励他人高分完整描述</t>
  </si>
  <si>
    <t>工作中总能在恰当的时机激励人们尽力而为，鼓舞团队，为达到整体的目标投入更多的努力。</t>
  </si>
  <si>
    <t>激励他人低分完整描述</t>
  </si>
  <si>
    <t>很少给予下属恰当的激励，难以激发、引导、维持下属的工作热情。</t>
  </si>
  <si>
    <t>激励他人中高分完整描述</t>
  </si>
  <si>
    <t>通常都能给予下属恰当的激励，较好的激发下属的工作热情，保证既定目标的实现。</t>
  </si>
  <si>
    <t>激励他人中低分完整描述</t>
  </si>
  <si>
    <t>激励下属的能力一般，不善于找到合适的时机给予下属适当的激励，有时不能很好的激发下属的工作热情。</t>
  </si>
  <si>
    <t>监察反馈高分完整描述</t>
  </si>
  <si>
    <t>监控能力强，能够采用恰当的方式，有效的督促下属的工作进展，及时发现并处理各类问题。</t>
  </si>
  <si>
    <t>监察反馈低分完整描述</t>
  </si>
  <si>
    <t>监控能力偏弱，没有规律性的了解下属工作进展的习惯，有时不能及时发现问题。</t>
  </si>
  <si>
    <t>监察反馈中高分完整描述</t>
  </si>
  <si>
    <t>能主动采用较为有效的方式监督下属的工作进展，发现并处理各类问题，给予下属反馈。</t>
  </si>
  <si>
    <t>监察反馈中低分完整描述</t>
  </si>
  <si>
    <t>监控能力一般，能够按照工作进程了解下属的工作情况，但有时对问题的发现以及下属的反馈略显被动。</t>
  </si>
  <si>
    <t>结果导向高分完整描述</t>
  </si>
  <si>
    <t>始终以结果为导向思考问题，以产出作为衡量工作成效的唯一依据，以结果驱动执行。</t>
  </si>
  <si>
    <t>结果导向低分完整描述</t>
  </si>
  <si>
    <t>较少关注工作的成果产出，常常将工作重心放在执行过程的细节上，可能会出现结果的偏离。</t>
  </si>
  <si>
    <t>结果导向中高分完整描述</t>
  </si>
  <si>
    <t>比较强调工作的成果，会尽力实现最终的成果。能较好的以产出作为衡量工作成效的主要依据。</t>
  </si>
  <si>
    <t>结果导向中低分完整描述</t>
  </si>
  <si>
    <t>对结果的重视度一般，不太以产出作为衡量工作的主要依据，有时会忽略最终的结果。</t>
  </si>
  <si>
    <t>客户导向高分完整描述</t>
  </si>
  <si>
    <t>以客户为中心，主动为其提供及时的服务与支持，尽力满足客户需求，赢得客户满意。</t>
  </si>
  <si>
    <t>客户导向低分完整描述</t>
  </si>
  <si>
    <t>客户意识较差，很少以客户为中心开展工作，多局限于职责范围内的任务执行，不会主动提供服务，难以让客户感到满意。</t>
  </si>
  <si>
    <t>客户导向中高分完整描述</t>
  </si>
  <si>
    <t>多数情况下能以客户为中心，一般都会尽力满足客户的需求，让客户感到满意。</t>
  </si>
  <si>
    <t>客户导向中低分完整描述</t>
  </si>
  <si>
    <t>客户意识一般，工作中能够执行既有的职责和任务，但为客户服务的主动性有待提高。</t>
  </si>
  <si>
    <t>目标管理</t>
  </si>
  <si>
    <t>目标管理高分完整描述</t>
  </si>
  <si>
    <t>追求目标达成，能够排除无关干扰，保持目标不偏离，并通过系统有序的推进步骤达成目标。</t>
  </si>
  <si>
    <t>目标管理低分完整描述</t>
  </si>
  <si>
    <t>目标管理能力较弱，在任务推进过程中容易被无关信息干扰，导致偏离目标的问题。</t>
  </si>
  <si>
    <t>目标管理中高分完整描述</t>
  </si>
  <si>
    <t>多数情况下能够以目标为行动准则，保持目标在一定程度内不偏离，以确保实现目标。</t>
  </si>
  <si>
    <t>目标管理中低分完整描述</t>
  </si>
  <si>
    <t>能够做到关注目标，围绕目标开展工作，但有时会因干扰而有所偏离，目标推行的过程需要进一步监控。</t>
  </si>
  <si>
    <t>培养下属高分完整描述</t>
  </si>
  <si>
    <t>非常关注下属的培养，不遗余力的给下属提供反馈、指导和支持，帮助下属在其当前或未来工作职责中表现出色。</t>
  </si>
  <si>
    <t>培养下属低分完整描述</t>
  </si>
  <si>
    <t>较少关注下属的成长和发展，常被动解决问题，难以给予下属恰当的培养。</t>
  </si>
  <si>
    <t>培养下属中高分完整描述</t>
  </si>
  <si>
    <t>比较关注下属的成长和发展，愿意投入时间和精力去培养发展下属，让下属能更好的胜任当前工作。</t>
  </si>
  <si>
    <t>培养下属中低分完整描述</t>
  </si>
  <si>
    <t>培养下属的意识和能力一般，当时间和精力不足时，给予下属的反馈和支持会变少。</t>
  </si>
  <si>
    <t>任务分配高分完整描述</t>
  </si>
  <si>
    <t>工作中能很好的视任务的实际情况将其分配和交代给合适的下属，保证较好的效率和效果。</t>
  </si>
  <si>
    <t>任务分配低分完整描述</t>
  </si>
  <si>
    <t>分配任务时常欠考虑，尤其当任务比较复杂时，难以根据实际情况将任务分配和交待给合适的下属。</t>
  </si>
  <si>
    <t>任务分配中高分完整描述</t>
  </si>
  <si>
    <t>工作中能考虑到各种因素，根据下属和任务的情况进行合理的调配，完成目标。</t>
  </si>
  <si>
    <t>任务分配中低分完整描述</t>
  </si>
  <si>
    <t>能够根据任务的要求来分配任务，但有时对于任务的评估和下属的情况评估不足，影响效率或者效果。</t>
  </si>
  <si>
    <t>协调能力高分完整描述</t>
  </si>
  <si>
    <t>协调能力强，能够有效协调上下级或部门间的工作、相关利益等，获得所需的支持与配合。</t>
  </si>
  <si>
    <t>协调能力低分完整描述</t>
  </si>
  <si>
    <t>协调能力较弱，难以很好的协调上下级和部门间的工作配合或利益冲突，常需要上级介入协助。</t>
  </si>
  <si>
    <t>协调能力中高分完整描述</t>
  </si>
  <si>
    <t>协调能力较强，能较好的协调上下级或部门间的工作配合、相关利益等。</t>
  </si>
  <si>
    <t>协调能力中低分完整描述</t>
  </si>
  <si>
    <t>协调能力一般，面临上下级或部门间的工作冲突时，需要花费较大的时间和精力来获得各方的认同和支持。</t>
  </si>
  <si>
    <t>学习能力高分完整描述</t>
  </si>
  <si>
    <t>具备很强的学习能力，积极利用多种渠道和资源学习，持续掌握工作所需的新知识、新技能，并应用于实践中。</t>
  </si>
  <si>
    <t>学习能力低分完整描述</t>
  </si>
  <si>
    <t>学习新事物的效果较低，往往需要较长的时间、付出较多的精力才能掌握。</t>
  </si>
  <si>
    <t>学习能力中高分完整描述</t>
  </si>
  <si>
    <t>具备较强的学习能力，一般情况下，能够有计划的学习，有意识的积累知识、提高技能，并将之变成自己的东西。</t>
  </si>
  <si>
    <t>学习能力中低分完整描述</t>
  </si>
  <si>
    <t>学习能力偏低，学习所需时间较长，通常需要付出更多的时间和精力，工作中倾向于运用已有的知识和技能。</t>
  </si>
  <si>
    <t>影响说服</t>
  </si>
  <si>
    <t>影响说服高分完整描述</t>
  </si>
  <si>
    <t>影响力强，工作中能很好的使他人接受自己的观点或按照自己的想法行动。</t>
  </si>
  <si>
    <t>影响说服低分完整描述</t>
  </si>
  <si>
    <t>影响力偏弱，很少强烈表达自己的不同想法，面临团队异议时常倾向于听取他人的意见。</t>
  </si>
  <si>
    <t>影响说服中高分完整描述</t>
  </si>
  <si>
    <t>有较强的影响力，大多数情况下能使他人接受自己的观点或按照自己的想法行动。</t>
  </si>
  <si>
    <t>影响说服中低分完整描述</t>
  </si>
  <si>
    <t>影响能力一般，不善于影响他人，不太会说服别人接受自己的观点或按照自己的想法行动。</t>
  </si>
  <si>
    <t>战略执行高分完整描述</t>
  </si>
  <si>
    <t>战略执行能力强，充分理解组织环境对本部门或团队工作的近期和远期影响，确保战略产生可衡量的实际结果。</t>
  </si>
  <si>
    <t>战略执行低分完整描述</t>
  </si>
  <si>
    <t>战略执行能力较弱，难以采用有效措施保证组织战略执行到位。</t>
  </si>
  <si>
    <t>战略执行中高分完整描述</t>
  </si>
  <si>
    <t>战略执行能力较强，通常能够理解并推动战略执行到位，确保组织成果的达成。</t>
  </si>
  <si>
    <t>战略执行中低分完整描述</t>
  </si>
  <si>
    <t>战略执行能力一般，能够按照组织的要求来完成任务，但较少主动推动他人理解并贯彻执行组织的战略意图。</t>
  </si>
  <si>
    <t>追求卓越高分完整描述</t>
  </si>
  <si>
    <t>工作中总是期望做的更好，不满足于已有的成绩，渴望超越自己，为追求卓越而不懈努力。</t>
  </si>
  <si>
    <t>追求卓越低分完整描述</t>
  </si>
  <si>
    <t>容易满足于工作现状或已有成绩，不愿意做出更大改善，也不会为此而付出更多的努力。</t>
  </si>
  <si>
    <t>追求卓越中高分完整描述</t>
  </si>
  <si>
    <t>愿意将工作完成的更好，并会为此付出努力，表现出较强的工作动力。</t>
  </si>
  <si>
    <t>追求卓越中低分完整描述</t>
  </si>
  <si>
    <t>对工作成果的要求不太高，容易满足，会因一些外部条件的限制而降低对自己的要求。</t>
  </si>
  <si>
    <t>测评小维度</t>
  </si>
  <si>
    <t>管理建议</t>
  </si>
  <si>
    <t>尝试新事物</t>
  </si>
  <si>
    <t>尝试新事物高描述</t>
  </si>
  <si>
    <t>对新事物充满热情，乐于接受新理念，喜欢尝试新方法</t>
  </si>
  <si>
    <t>维度</t>
  </si>
  <si>
    <t>尝试新事物低描述</t>
  </si>
  <si>
    <t>对新事物的热情较低，倾向于保守，难以接受新理念，很少尝试新方法</t>
  </si>
  <si>
    <t>尝试新事物中高描述</t>
  </si>
  <si>
    <t>对新事物有一定的热情，通常愿意主动尝试新事物</t>
  </si>
  <si>
    <t>鼓励他设立有挑战性的工作目标，逐步提高对自己的要求
提醒他要多思考工作中有待改进的地方
与他一起制定改进、提升计划，并提供指导和建议</t>
  </si>
  <si>
    <t>尝试新事物中低描述</t>
  </si>
  <si>
    <t>对新事物的热情一般，不太愿意轻易尝试新鲜事物，更喜欢采用已有的方法解决问题</t>
  </si>
  <si>
    <t>安排他从事相对稳定、变化较少的工作
让他有机会充分利用过去的经验
如果工作有变动，尽量为他提供更多时间和支持</t>
  </si>
  <si>
    <t>产生新想法</t>
  </si>
  <si>
    <t>产生新想法高描述</t>
  </si>
  <si>
    <t>思路开阔，总能想出很多新点子，提出很多新想法</t>
  </si>
  <si>
    <t>建议在分配任务时考虑下属的特点
要求制作任务分配方案，并列出原因
涉及到复杂任务分配时，给予必要的指导和帮助</t>
  </si>
  <si>
    <t>产生新想法低描述</t>
  </si>
  <si>
    <t>思路不够开阔，难以提出新想法和新点子</t>
  </si>
  <si>
    <t>为他设定明确的任务目标和完成标准
在每一个节点上进行监督反馈，赞赏他在过程中发现的问题和取得的进步
与他分享达成结果的策略和方法</t>
  </si>
  <si>
    <t>产生新想法中高描述</t>
  </si>
  <si>
    <t>思路比较开阔，能够提出很多新想法，偶尔也会参照原有经验行事</t>
  </si>
  <si>
    <t>安排他承担比较常规、信息分析要求不高的任务
在面对大量复杂信息时，为他提供分析的方法论
对他的分析和判断结果进行审核，尤其在处理复杂任务时</t>
  </si>
  <si>
    <t>产生新想法中低描述</t>
  </si>
  <si>
    <t>不太善于提出新想法，习惯于按照以往的思路和方法工作</t>
  </si>
  <si>
    <t>安排任务时，为他给出清晰的时间表 要求他在承担长期或复杂任务时预
先做出规划 对他加强过程中的监控，保证阶段性成果的产出</t>
  </si>
  <si>
    <t>形成新策略</t>
  </si>
  <si>
    <t>形成新策略高描述</t>
  </si>
  <si>
    <t>不局限于以往的经验，总能想出创造性的办法解决问题</t>
  </si>
  <si>
    <t>优先安排他战略价值比较明确的任务
在着手行动前，让他阐述自己对组织战略的理解
安排他负责战略价值长远的任务时要加以监督、指导</t>
  </si>
  <si>
    <t>形成新策略低描述</t>
  </si>
  <si>
    <t>容易局限于以往经验，难以通过创造性的策略解决问题</t>
  </si>
  <si>
    <t>对他保持足够耐心，让他有足够时间来思考清楚
当涉及到较为复杂或难度较大的任务时，请提供协助
引导他深入思考，尝试找出问题的关键与本质</t>
  </si>
  <si>
    <t>形成新策略中高描述</t>
  </si>
  <si>
    <t>遇到问题时常能想出创造性的解决办法，但偶尔也会局限于以往经验而陷入思维瓶颈</t>
  </si>
  <si>
    <t>协助他制定明确的奖惩制度
尽量为其配备能力强、业务成熟的下属成员
建议他尝试学习各种激励技巧</t>
  </si>
  <si>
    <t>形成新策略中低描述</t>
  </si>
  <si>
    <t>较少提出创造性的解决办法，经常局限于以往经验而陷入思维瓶颈</t>
  </si>
  <si>
    <t>提醒他注意监控下属的工作进展，及时发现并纠正问题
建议他定期组织例会，了解下属的工作情况
要求他主动了解下属任务的进展、遇到的困难等，并提供帮助</t>
  </si>
  <si>
    <t>探究心理高描述</t>
  </si>
  <si>
    <t>有很强的探究欲，对事物充满好奇，凡事喜欢追根溯源</t>
  </si>
  <si>
    <t>提醒他多聆听客户的声音 
鼓励他主动与客户交流，多接触客户 
避免让他直接接触客户的投诉和抱怨</t>
  </si>
  <si>
    <t>探究心理低描述</t>
  </si>
  <si>
    <t>对事物的探究欲较低，很少追根问底</t>
  </si>
  <si>
    <t>避免安排给他成熟度较低的下属成员
鼓励他多与他人交流学习培养下属的经验
为他提供培养下属方面的培训机会</t>
  </si>
  <si>
    <t>探究心理中高描述</t>
  </si>
  <si>
    <t>有较强的探究欲，对事物的好奇心较强</t>
  </si>
  <si>
    <t>要求他采用新方法或负责新工作时，多给予他一些时间与耐心
鼓励他关注一些新鲜事物，并思考能否应用到工作中
鼓励他在工作方法中尝试做出一些改变，看看工作效率是否会提高</t>
  </si>
  <si>
    <t>探究心理中低描述</t>
  </si>
  <si>
    <t>对事物的探究欲一般，不太喜欢追根问底</t>
  </si>
  <si>
    <t>要求他定期回顾自己和下属的工作目标，检查推进中有没有偏离
与他定期讨论目标的完成情况以控制进程
要求他在做事情之前，首先明确期望的最终目标和实现目标的关键节点</t>
  </si>
  <si>
    <t>观察入微高描述</t>
  </si>
  <si>
    <t>对事物的观察细致入微，能够从细节中发现重要问题</t>
  </si>
  <si>
    <t>鼓励他努力发表见解，即使开始的时候不能得到认同
传授他一些影响说服他人的技巧
引导他使用职位权力影响下属</t>
  </si>
  <si>
    <t>观察入微低描述</t>
  </si>
  <si>
    <t>粗略的观察事物，难以从细节中发现重要问题</t>
  </si>
  <si>
    <t>观察入微中高描述</t>
  </si>
  <si>
    <t>对事物的观察比较细致，常能从细节中发现出一些重要问题</t>
  </si>
  <si>
    <t>观察入微中低描述</t>
  </si>
  <si>
    <t>对事物的观察不够细致，容易忽略一些重要细节</t>
  </si>
  <si>
    <t>透过现象看本质高描述</t>
  </si>
  <si>
    <t>看问题一针见血，能准确、迅速的把握事物的本质和规律</t>
  </si>
  <si>
    <t>透过现象看本质低描述</t>
  </si>
  <si>
    <t>对事物的观察和分析常停留在表面，很少深入了解事物的本质</t>
  </si>
  <si>
    <t>透过现象看本质中高描述</t>
  </si>
  <si>
    <t>看问题不局限于表面，能够找出问题的本质和规律，面对复杂问题时需要更多时间</t>
  </si>
  <si>
    <t>透过现象看本质中低描述</t>
  </si>
  <si>
    <t>对事物的分析多停留在表面，不太会深入分析事物的本质和规律</t>
  </si>
  <si>
    <t>资料分析高描述</t>
  </si>
  <si>
    <t>擅长分析复杂的图表、文字资料，能够快速、准确的处理大量信息</t>
  </si>
  <si>
    <t>资料分析低描述</t>
  </si>
  <si>
    <t>不善于处理图表、文字资料，难以分析提取其中的数据信息</t>
  </si>
  <si>
    <t>资料分析中高描述</t>
  </si>
  <si>
    <t>能够较快把握图表、文字资料的信息，进行比较全面的分析判断</t>
  </si>
  <si>
    <t>资料分析中低描述</t>
  </si>
  <si>
    <t>能够分析简单的图表、文字资料，但难以挖掘深层信息</t>
  </si>
  <si>
    <t>快速把握核心信息高描述</t>
  </si>
  <si>
    <t>擅于从错综复杂的资料中快速把握核心信息</t>
  </si>
  <si>
    <t>快速把握核心信息低描述</t>
  </si>
  <si>
    <t>难以从错综复杂的资料中把握核心信息</t>
  </si>
  <si>
    <t>快速把握核心信息中高描述</t>
  </si>
  <si>
    <t>多数情况下能够从错综复杂的资料中把握核心信息</t>
  </si>
  <si>
    <t>快速把握核心信息中低描述</t>
  </si>
  <si>
    <t>很少能够从错综复杂的资料中把握核心信息</t>
  </si>
  <si>
    <t>思维缜密高描述</t>
  </si>
  <si>
    <t>逻辑严密，思维推理环环相扣，鲜有漏洞</t>
  </si>
  <si>
    <t>思维缜密低描述</t>
  </si>
  <si>
    <t>逻辑严密性较差，思维推理常有漏洞</t>
  </si>
  <si>
    <t>思维缜密中高描述</t>
  </si>
  <si>
    <t>逻辑较为严密，一般情况下思维推理能够环环相扣</t>
  </si>
  <si>
    <t>思维缜密中低描述</t>
  </si>
  <si>
    <t>逻辑不够严密，有时会存在思维漏洞</t>
  </si>
  <si>
    <t>先规划后行动高描述</t>
  </si>
  <si>
    <t>开展工作前习惯制定详尽而完备的计划，让各项工作都能有序进行</t>
  </si>
  <si>
    <t>先规划后行动低描述</t>
  </si>
  <si>
    <t>很少在开展工作前制定详尽计划，习惯在行动过程中视情况调整</t>
  </si>
  <si>
    <t>先规划后行动中高描述</t>
  </si>
  <si>
    <t>开展工作前通常会制定计划，让各项工作能有序进行</t>
  </si>
  <si>
    <t>先规划后行动中低描述</t>
  </si>
  <si>
    <t>较少在开展工作前制定详尽计划，倾向于在行动过程中视情况调整</t>
  </si>
  <si>
    <t>时间预估能力高描述</t>
  </si>
  <si>
    <t>能够准确判断任务所花费的时间，预留合适的时间完成任务</t>
  </si>
  <si>
    <t>时间预估能力低描述</t>
  </si>
  <si>
    <t>对任务所花费的时间判断不准确，难以对任务进行恰当的时间安排</t>
  </si>
  <si>
    <t>时间预估能力中高描述</t>
  </si>
  <si>
    <t>通常能较为准确的判断任务所花费的时间，为完成任务预留较为合适的时间</t>
  </si>
  <si>
    <t>时间预估能力中低描述</t>
  </si>
  <si>
    <t>对任务所花费的时间判断不太准确，较少对任务进行恰当的时间安排</t>
  </si>
  <si>
    <t>区分任务优先级高描述</t>
  </si>
  <si>
    <t>能够根据任务的重要性和紧急程度，准确高效区分不同任务的优先级</t>
  </si>
  <si>
    <t>区分任务优先级低描述</t>
  </si>
  <si>
    <t>难以依据任务的轻重缓急，区分不同任务处理的优先次序</t>
  </si>
  <si>
    <t>区分任务优先级中高描述</t>
  </si>
  <si>
    <t>一般情况下能够根据任务的重要性和紧急程度，较为准确、合理的划分不同任务的优先级</t>
  </si>
  <si>
    <t>区分任务优先级中低描述</t>
  </si>
  <si>
    <t>复杂任务并行或工作量较大时，较难准确划分处理不同任务的优先次序</t>
  </si>
  <si>
    <t>关注他人高描述</t>
  </si>
  <si>
    <t>很关注下属的工作状态，了解他们的变化，以激发其工作热情</t>
  </si>
  <si>
    <t>关注他人低描述</t>
  </si>
  <si>
    <t>对下属不够了解，很难发现下属工作状态的变化</t>
  </si>
  <si>
    <t>关注他人中高描述</t>
  </si>
  <si>
    <t>对下属比较关心，能及时发现下属工作中遇到的困难，并给予帮助</t>
  </si>
  <si>
    <t>关注他人中低描述</t>
  </si>
  <si>
    <t>对下属的关注比较少，不太能及时发现下属工作中遇到的困难</t>
  </si>
  <si>
    <t>鼓励和表扬高描述</t>
  </si>
  <si>
    <t>对下属给予及时且恰当的鼓励和表扬，有效的激发下属的工作热情</t>
  </si>
  <si>
    <t>鼓励和表扬低描述</t>
  </si>
  <si>
    <t>很少采用恰当的方式鼓励和表扬下属</t>
  </si>
  <si>
    <t>鼓励和表扬中高描述</t>
  </si>
  <si>
    <t>能够较为及时地给予下属鼓励和表扬，偶尔采用的方式不是很恰当</t>
  </si>
  <si>
    <t>鼓励和表扬中低描述</t>
  </si>
  <si>
    <t>不太能对下属取得的工作成就给予及时且恰当的鼓励</t>
  </si>
  <si>
    <t>多元激励高描述</t>
  </si>
  <si>
    <t>能够采用多样化的激励方法，在适当的时机给予下属恰当的奖励</t>
  </si>
  <si>
    <t>多元激励低描述</t>
  </si>
  <si>
    <t>激励方法不够多样，有时下属会感觉自己的投入与付出不对等</t>
  </si>
  <si>
    <t>多元激励中高描述</t>
  </si>
  <si>
    <t>激励下属的方式比较多样，偶尔激励效果不太理想</t>
  </si>
  <si>
    <t>多元激励中低描述</t>
  </si>
  <si>
    <t>激励方法相对固定，缺乏多样化，激励效果不稳定</t>
  </si>
  <si>
    <t>控制意愿高描述</t>
  </si>
  <si>
    <t>为确保工作质量，希望对下属的工作状况有严格的控制</t>
  </si>
  <si>
    <t>控制意愿低描述</t>
  </si>
  <si>
    <t>不会过多询问下属的工作细节，不太了解下属的工作进展</t>
  </si>
  <si>
    <t>控制意愿中高描述</t>
  </si>
  <si>
    <t>对下属的控制意愿较强，能基本把控住下属的工作进展</t>
  </si>
  <si>
    <t>控制意愿中低描述</t>
  </si>
  <si>
    <t>不太关注下属的工作进展，认为没必要过多干预下属的工作</t>
  </si>
  <si>
    <t>监督检查高描述</t>
  </si>
  <si>
    <t>严格监控下属的工作进程和工作质量，要求下属定期汇报，保证工作进程中的及时沟通</t>
  </si>
  <si>
    <t>监督检查低描述</t>
  </si>
  <si>
    <t>不了解下属的工作完成情况，难以保证工作进程中的及时沟通</t>
  </si>
  <si>
    <t>监督检查中高描述</t>
  </si>
  <si>
    <t>多数情况下都能及时监控下属的工作进程，偶尔也会疏忽而未能及时沟通</t>
  </si>
  <si>
    <t>监督检查中低描述</t>
  </si>
  <si>
    <t>不太能及时掌控下属的工作进程，对工作质量的监控不够</t>
  </si>
  <si>
    <t>反馈技巧高描述</t>
  </si>
  <si>
    <t>能够灵活运用多种方法进行问题反馈，激发下属的积极性来保证任务完成</t>
  </si>
  <si>
    <t>反馈技巧低描述</t>
  </si>
  <si>
    <t>向下属反馈问题时方法简单直接，略显单一，可能影响下属的积极性</t>
  </si>
  <si>
    <t>反馈技巧中高描述</t>
  </si>
  <si>
    <t>掌握多种向下属反馈问题的方法，但使用时灵活性稍显不足</t>
  </si>
  <si>
    <t>反馈技巧中低描述</t>
  </si>
  <si>
    <t>向下属反馈问题的方法有限，且常不能灵活运用</t>
  </si>
  <si>
    <t>看重结果高描述</t>
  </si>
  <si>
    <t>非常看重工作成果，习惯以结果作为评判事物的重要标准</t>
  </si>
  <si>
    <t>看重结果低描述</t>
  </si>
  <si>
    <t>关注过程，不看重成果，不以结果来判断行动的价值</t>
  </si>
  <si>
    <t>看重结果中高描述</t>
  </si>
  <si>
    <t>比较看重工作成果，通常会根据结果的好坏作为评判标准</t>
  </si>
  <si>
    <t>看重结果中低描述</t>
  </si>
  <si>
    <t>比较关注过程，不太看重成果，较少以结果作为评判事物的标准</t>
  </si>
  <si>
    <t>对结果坚持不懈高描述</t>
  </si>
  <si>
    <t>对结果有强烈的渴求，为了达成结果，面对任何阻力和困难都不言放弃</t>
  </si>
  <si>
    <t>对结果坚持不懈低描述</t>
  </si>
  <si>
    <t>不强求结果，在困难和阻力面前很少坚持到底，容易放弃</t>
  </si>
  <si>
    <t>对结果坚持不懈中高描述</t>
  </si>
  <si>
    <t>对于想要达成的结果较为坚持，一般情况下不会轻易放弃</t>
  </si>
  <si>
    <t>对结果坚持不懈中低描述</t>
  </si>
  <si>
    <t>不太强求结果，较少能对想要达成的结果坚持到底</t>
  </si>
  <si>
    <t>采用灵活策略达成结果高描述</t>
  </si>
  <si>
    <t>善于根据不同情况变换策略，直至结果达成</t>
  </si>
  <si>
    <t>采用灵活策略达成结果低描述</t>
  </si>
  <si>
    <t>当已采用的方法不够有效时，难以变换方法促使结果达成</t>
  </si>
  <si>
    <t>采用灵活策略达成结果中高描述</t>
  </si>
  <si>
    <t>通常能根据不同情况变换策略，保证结果达成</t>
  </si>
  <si>
    <t>采用灵活策略达成结果中低描述</t>
  </si>
  <si>
    <t>当已采用的方法效果较差时，较难变换方法促使结果达成</t>
  </si>
  <si>
    <t>服务意识高描述</t>
  </si>
  <si>
    <t>始终以客户满意作为工作准则，热情、周到、主动的为客户提供服务</t>
  </si>
  <si>
    <t>服务意识低描述</t>
  </si>
  <si>
    <t>服务意识较低，很少关注客户对服务是否满意</t>
  </si>
  <si>
    <t>服务意识中高描述</t>
  </si>
  <si>
    <t>较为关注客户，多数情况下会以客户满意作为工作准则</t>
  </si>
  <si>
    <t>服务意识中低描述</t>
  </si>
  <si>
    <t>不太关注客户，较少以客户满意作为工作准则</t>
  </si>
  <si>
    <t>站在客户角度思考问题高描述</t>
  </si>
  <si>
    <t>善于换位思考，始终以空杯心态站在客户角度理解客户需求</t>
  </si>
  <si>
    <t>站在客户角度思考问题低描述</t>
  </si>
  <si>
    <t>很少从客户的角度出发思考问题，习惯站在自身或企业的立场看待客户需求，难以理解客户的想法</t>
  </si>
  <si>
    <t>站在客户角度思考问题中高描述</t>
  </si>
  <si>
    <t>多数情况下能从客户角度思考问题，通常能较好的理解客户的想法</t>
  </si>
  <si>
    <t>站在客户角度思考问题中低描述</t>
  </si>
  <si>
    <t>不太善于换位思考，思考问题时倾向于从自身或企业出发，较少能从客户的立场分析问题</t>
  </si>
  <si>
    <t>考察客户真正需求高描述</t>
  </si>
  <si>
    <t>在了解客户要求的同时，善于通过自己的分析探寻其真实需求，以达到超出客户预期的结果</t>
  </si>
  <si>
    <t>考察客户真正需求低描述</t>
  </si>
  <si>
    <t>习惯于按指示服务客户，难以主动分析客户的真实需求</t>
  </si>
  <si>
    <t>考察客户真正需求中高描述</t>
  </si>
  <si>
    <t>多数情况下能较好的分析探寻客户的真实需求，以达到超出客户预期的结果</t>
  </si>
  <si>
    <t>考察客户真正需求中低描述</t>
  </si>
  <si>
    <t>习惯于按指示服务客户，较少主动分析客户的真实需求</t>
  </si>
  <si>
    <t>目标意识</t>
  </si>
  <si>
    <t>目标意识高描述</t>
  </si>
  <si>
    <t>做事前习惯于设立目标，希望工作都围绕着目标进行，并以目标为指导，很在意目标是否实现</t>
  </si>
  <si>
    <t>目标意识低描述</t>
  </si>
  <si>
    <t>做事情之前不喜欢设定明确的目标，随性而为，更在乎过程中的感受和体验</t>
  </si>
  <si>
    <t>目标意识中高描述</t>
  </si>
  <si>
    <t>做事之前倾向于设定明确的目标，多数情况下都会围绕着目标开展工作</t>
  </si>
  <si>
    <t>目标意识中低描述</t>
  </si>
  <si>
    <t>做事情之前很少预先设定目标，倾向于随意而为</t>
  </si>
  <si>
    <t>目标分解</t>
  </si>
  <si>
    <t>目标分解高描述</t>
  </si>
  <si>
    <t>能有效地将目标分解为渐进可行的多个步骤，思路清晰地达成目标</t>
  </si>
  <si>
    <t>目标分解低描述</t>
  </si>
  <si>
    <t>很难将目标拆分成可落实的行动，面对指示不甚详细的长期任务时无从下手</t>
  </si>
  <si>
    <t>目标分解中高描述</t>
  </si>
  <si>
    <t>一般都能将任务分解成具体的工作步骤，偶尔也不会细化目标</t>
  </si>
  <si>
    <t>目标分解中低描述</t>
  </si>
  <si>
    <t>对工作目标有一定的分析和分解能力，但面对复杂任务时很难将目标进行合理的拆分</t>
  </si>
  <si>
    <t>目标制定</t>
  </si>
  <si>
    <t>目标制定高描述</t>
  </si>
  <si>
    <t>目标制定技巧出色，能够根据企业总体目标、环境因素制定出明确、可衡量、可实现、具有相关性和时限的目标</t>
  </si>
  <si>
    <t>目标制定低描述</t>
  </si>
  <si>
    <t>目标制定技巧较差，难以制定出符合明确、可衡量、可实现、具有相关性和时限原则的目标</t>
  </si>
  <si>
    <t>目标制定中高描述</t>
  </si>
  <si>
    <t>目标制定技巧较高，通常情况下能够根据企业总体目标、环境因素制定出较为明确、可衡量、可实现、具有相关性和时限的目标</t>
  </si>
  <si>
    <t>目标制定中低描述</t>
  </si>
  <si>
    <t>目标制定技巧略有不足，复杂任务时较难制定出明确、可衡量、可实现、具有相关性和时限的目标</t>
  </si>
  <si>
    <t>积极期望高描述</t>
  </si>
  <si>
    <t>对每个人都有良好的预期，认为每个人都能在工作中发挥价值</t>
  </si>
  <si>
    <t>积极期望低描述</t>
  </si>
  <si>
    <t>认为并不是每个人都可以培养和提升，对别人缺乏良好的预期</t>
  </si>
  <si>
    <t>积极期望中高描述</t>
  </si>
  <si>
    <t>对多数人有积极的期望，认为多数人都是有可提升的空间的</t>
  </si>
  <si>
    <t>积极期望中低描述</t>
  </si>
  <si>
    <t>很少对别人抱有积极的期望，认为人们可以提升和改进的空间很有限</t>
  </si>
  <si>
    <t>关注长期发展高描述</t>
  </si>
  <si>
    <t>关注下属的兴趣和适合的发展方向，积极为下属争取培养发展的机会</t>
  </si>
  <si>
    <t>关注长期发展低描述</t>
  </si>
  <si>
    <t>不太关注下属的个人发展，极少主动为下属争取培养发展的机会</t>
  </si>
  <si>
    <t>关注长期发展中高描述</t>
  </si>
  <si>
    <t>多数情况会有意识地关注下属的长期发展，给予一定的锻炼机会</t>
  </si>
  <si>
    <t>关注长期发展中低描述</t>
  </si>
  <si>
    <t>更关注下属的本职工作内容，不太关注下属的长期发展</t>
  </si>
  <si>
    <t>任务指导高描述</t>
  </si>
  <si>
    <t>当下属在工作中遇到问题时，采用多种方式指导下属更好的完成任务</t>
  </si>
  <si>
    <t>任务指导低描述</t>
  </si>
  <si>
    <t>当下属在工作中遇到问题时，很难及时发现并给予帮助和指导</t>
  </si>
  <si>
    <t>任务指导中高描述</t>
  </si>
  <si>
    <t>当下属遇到问题时，会指导、帮助下属，但有时不够及时有效</t>
  </si>
  <si>
    <t>任务指导中低描述</t>
  </si>
  <si>
    <t>当下属在工作中遇到问题时，不太会主动提供指导和建议</t>
  </si>
  <si>
    <t>评估任务高描述</t>
  </si>
  <si>
    <t>能很好地对任务的难度、完成时间、所需的资源等做出准确评估</t>
  </si>
  <si>
    <t>评估任务低描述</t>
  </si>
  <si>
    <t>难以对任务的难度和所需资源有正确的预估</t>
  </si>
  <si>
    <t>评估任务中高描述</t>
  </si>
  <si>
    <t>分配任务前能大体评估出任务的难度和所需资源等，偶尔会有些偏差</t>
  </si>
  <si>
    <t>评估任务中低描述</t>
  </si>
  <si>
    <t>评估任务的难度和所需资源时，准确性有待提升</t>
  </si>
  <si>
    <t>分配任务高描述</t>
  </si>
  <si>
    <t>能够准确判断下属的工作能力，并结合工作需要有针对性地分配任务</t>
  </si>
  <si>
    <t>分配任务低描述</t>
  </si>
  <si>
    <t>对工作任务或下属能力缺乏认识，难以有效进行任务分配</t>
  </si>
  <si>
    <t>分配任务中高描述</t>
  </si>
  <si>
    <t>对下属的工作能力有大致判断，可以根据工作需要较为恰当的分配任务</t>
  </si>
  <si>
    <t>分配任务中低描述</t>
  </si>
  <si>
    <t>不太能准确判断下属的工作能力，任务分配不合理的状况时有发生</t>
  </si>
  <si>
    <t>交待任务高描述</t>
  </si>
  <si>
    <t>能够向下属清晰全面地传达任务要求、最后期限以及需要注意的各种问题</t>
  </si>
  <si>
    <t>交待任务低描述</t>
  </si>
  <si>
    <t>传达任务要求时，可能会太过详细或太过概括而让下属不好理解和把握</t>
  </si>
  <si>
    <t>交待任务中高描述</t>
  </si>
  <si>
    <t>能够相对清晰地向下属传达任务要求、最后期限以及需要注意的各种问题</t>
  </si>
  <si>
    <t>交待任务中低描述</t>
  </si>
  <si>
    <t>在向下属传达任务时不够清晰，只是部分传达了任务要求、最后期限及注意问题等</t>
  </si>
  <si>
    <t>追求双赢高描述</t>
  </si>
  <si>
    <t>善于从冲突双方的立场考虑问题，兼顾双方的利益，力求让大家都满意</t>
  </si>
  <si>
    <t>建议他多与协调能力强的同事交流学习
避免安排给他可能激发矛盾冲突的工作任务
涉及到跨部门协作的任务时，向他提供必要的支持</t>
  </si>
  <si>
    <t>追求双赢低描述</t>
  </si>
  <si>
    <t>很难站在冲突双方的立场考虑问题，难以兼顾双方利益</t>
  </si>
  <si>
    <t>追求双赢中高描述</t>
  </si>
  <si>
    <t>能较好的从冲突双方的立场考虑问题，通常都能兼顾双方的利益，让大家都满意</t>
  </si>
  <si>
    <t>追求双赢中低描述</t>
  </si>
  <si>
    <t>不太能站在冲突双方立场考虑问题，较少兼顾双方利益</t>
  </si>
  <si>
    <t>适度妥协高描述</t>
  </si>
  <si>
    <t>在冲突情境中，愿意通过适当的让步，从而使问题更快更好的解决</t>
  </si>
  <si>
    <t>适度妥协低描述</t>
  </si>
  <si>
    <t>在冲突情境中，不愿意通过适度的让步使问题尽快解决，经常使问题陷入僵持状态</t>
  </si>
  <si>
    <t>适度妥协中高描述</t>
  </si>
  <si>
    <t>在一般的冲突情境中，能较好的通过适度的让步，促进问题的解决</t>
  </si>
  <si>
    <t>适度妥协中低描述</t>
  </si>
  <si>
    <t>在冲突情境中，不太愿意让步，很少通过适度的让步促进问题的解决</t>
  </si>
  <si>
    <t>协调技巧高描述</t>
  </si>
  <si>
    <t>拥有出色的协调技巧，能够快速找到最合适的方法协调上下级、不同部门间的配合</t>
  </si>
  <si>
    <t>协调技巧低描述</t>
  </si>
  <si>
    <t>协调技巧较差，难以找到合适的方法协调不同利益方进行配合</t>
  </si>
  <si>
    <t>协调技巧中高描述</t>
  </si>
  <si>
    <t>协调技巧较高，通常能够使用合适的方法协调上下级、部门和同事间的配合</t>
  </si>
  <si>
    <t>协调技巧中低描述</t>
  </si>
  <si>
    <t>协调技巧一般，尤其当冲突升级或者变得比较棘手时，难以找到合适的方法协调不同利益方</t>
  </si>
  <si>
    <t>学习意愿高描述</t>
  </si>
  <si>
    <t>有很强的求知欲，乐于学习新事物、接受新信息</t>
  </si>
  <si>
    <t>学习意愿低描述</t>
  </si>
  <si>
    <t>看重以往的经验，对新事物的兴趣偏低，很少主动学习新事物</t>
  </si>
  <si>
    <t>学习意愿中高描述</t>
  </si>
  <si>
    <t>有较强的求知欲，希望能在工作中学习新方法、新技能，偶尔可能表现的兴趣不足</t>
  </si>
  <si>
    <t>学习意愿中低描述</t>
  </si>
  <si>
    <t>求知欲偏低，对于新东西的兴趣不是很强，更喜欢充分利用过去的经验</t>
  </si>
  <si>
    <t>学习效率高描述</t>
  </si>
  <si>
    <t>能在短时间内快速掌握工作所需的新知识、新技能，并做到融会贯通</t>
  </si>
  <si>
    <t>学习效率低描述</t>
  </si>
  <si>
    <t>学习效率较低，需要比别人花费更多的时间和精力才能掌握所学内容，学习效果不佳</t>
  </si>
  <si>
    <t>学习效率中高描述</t>
  </si>
  <si>
    <t>多数情况下可以在短时间内掌握所学内容，有时可能会因采用了不合适的策略而影响学习效率</t>
  </si>
  <si>
    <t>学习效率中低描述</t>
  </si>
  <si>
    <t>学习新事物的效率偏低，需要付出较多的努力或时间才能掌握所学内容</t>
  </si>
  <si>
    <t>学以致用高描述</t>
  </si>
  <si>
    <t>为了实际的应用而学习，积极地将所学到的理论、知识或方法应用到自己的管理实践中</t>
  </si>
  <si>
    <t>学以致用低描述</t>
  </si>
  <si>
    <t>学习时很少考虑将来如何应用到自己的管理实践中，多停留在知道层面，很少加以应用</t>
  </si>
  <si>
    <t>学以致用中高描述</t>
  </si>
  <si>
    <t>愿意将所学到的新方法、新技能应用到日常工作中，偶尔会有所学内容无处可用的感受</t>
  </si>
  <si>
    <t>学以致用中低描述</t>
  </si>
  <si>
    <t>学习时没有过多考虑将来如何应用到自己的管理实践中，多数所学内容未能得到实际应用</t>
  </si>
  <si>
    <t>影响意愿</t>
  </si>
  <si>
    <t>影响意愿高描述</t>
  </si>
  <si>
    <t>有强烈的影响他人的意愿，想方设法让别人接受自己的观点</t>
  </si>
  <si>
    <t>影响意愿低描述</t>
  </si>
  <si>
    <t>影响他人的意愿较弱，不在意他人是否接受自己的观点</t>
  </si>
  <si>
    <t>影响意愿中高描述</t>
  </si>
  <si>
    <t>有较强的影响他人的意愿，通常会努力让别人接受自己的观点</t>
  </si>
  <si>
    <t>影响意愿中低描述</t>
  </si>
  <si>
    <t>影响他人的意愿不强，不会执意要求别人接受自己的观点</t>
  </si>
  <si>
    <t>说服技巧</t>
  </si>
  <si>
    <t>说服技巧高描述</t>
  </si>
  <si>
    <t>能够根据具体场景和对象采用有效的说服技巧，让别人接受自己的观点，说服技巧丰富多样</t>
  </si>
  <si>
    <t>说服技巧低描述</t>
  </si>
  <si>
    <t>难以根据具体场景和对象采用有效的说服技巧让别人接受自己的观点，说服技巧较为单一和直接</t>
  </si>
  <si>
    <t>说服技巧中高描述</t>
  </si>
  <si>
    <t>多数情况下能根据具体场景和对象采用有效的说服技巧让别人接受自己的观点，说服技巧较为丰富多样</t>
  </si>
  <si>
    <t>说服技巧中低描述</t>
  </si>
  <si>
    <t>很少能根据具体场景和对象采用有效的说服技巧让别人接受自己的观点，说服技巧不够丰富多样</t>
  </si>
  <si>
    <t>赢得认同</t>
  </si>
  <si>
    <t>赢得认同高描述</t>
  </si>
  <si>
    <t>所提出的观点总能被很好的接纳，获得大家的广泛认可和支持</t>
  </si>
  <si>
    <t>赢得认同低描述</t>
  </si>
  <si>
    <t>所提出的观点难以得到人们的支持和认同，经常被质疑</t>
  </si>
  <si>
    <t>赢得认同中高描述</t>
  </si>
  <si>
    <t>所提出的大部分观点能被大家接纳，偶尔也会存在质疑</t>
  </si>
  <si>
    <t>赢得认同中低描述</t>
  </si>
  <si>
    <t>所提出的观点不太能赢得大家的认可，人们有时会对其观点持观望态度或心存质疑</t>
  </si>
  <si>
    <t>战略意识高描述</t>
  </si>
  <si>
    <t>能敏锐觉察企业发展和内外竞争因素的变化，对企业战略的制定和调整有清晰的认识</t>
  </si>
  <si>
    <t>战略意识低描述</t>
  </si>
  <si>
    <t>不能敏锐地觉察到企业面对的竞争环境的变化，制定和调整战略的意识较弱</t>
  </si>
  <si>
    <t>战略意识中高描述</t>
  </si>
  <si>
    <t>多数情况下对企业战略的发展和调整有较为清晰的意识，偶尔判断不够准确</t>
  </si>
  <si>
    <t>・优先安排他战略价值比较明确的任务</t>
  </si>
  <si>
    <t>战略意识中低描述</t>
  </si>
  <si>
    <t>不太能对企业战略的发展和调整有清楚的认识，对新战略的形成缺少清晰的思路</t>
  </si>
  <si>
    <t>战略理解高描述</t>
  </si>
  <si>
    <t>能够对企业战略进行正确的解读，对公司的愿景、目标和使命有清楚的认识</t>
  </si>
  <si>
    <t>战略理解低描述</t>
  </si>
  <si>
    <t>对企业战略了解比较片面，或者未能及时了解新的战略</t>
  </si>
  <si>
    <t>战略理解中高描述</t>
  </si>
  <si>
    <t>对企业发展战略的理解比较准确，偶尔对战略的解读不够深入</t>
  </si>
  <si>
    <t>战略理解中低描述</t>
  </si>
  <si>
    <t>不太能理解企业的发展战略，尤其对战略的具体内涵缺乏深入的理解</t>
  </si>
  <si>
    <t>・在着手行动前，让他阐述自己对组织战略的理解</t>
  </si>
  <si>
    <t>战略实施高描述</t>
  </si>
  <si>
    <t>在对企业战略正确分解的基础上，贯彻落实到具体的工作中，并向下推行</t>
  </si>
  <si>
    <t>战略实施低描述</t>
  </si>
  <si>
    <t>对企业战略的分解不够清晰准确，也未能采取有效措施落实到日常的工作中</t>
  </si>
  <si>
    <t>战略实施中高描述</t>
  </si>
  <si>
    <t>多数情况下能将企业战略落实到具体工作中并向下推行，偶尔执行力度不够</t>
  </si>
  <si>
    <t>战略实施中低描述</t>
  </si>
  <si>
    <t>对企业战略的分解和执行不当，执行过程中常事倍功半</t>
  </si>
  <si>
    <t>・安排他负责战略价值长远的任务时要加以监督、指导</t>
  </si>
  <si>
    <t>追求高标准高描述</t>
  </si>
  <si>
    <t>工作中不安于现状，喜欢设定高标准，力争做的更好</t>
  </si>
  <si>
    <t>追求高标准低描述</t>
  </si>
  <si>
    <t>在工作中安于现状，对自己的要求比较宽松，不会给自己设置较高的工作标准</t>
  </si>
  <si>
    <t>追求高标准中高描述</t>
  </si>
  <si>
    <t>为工作设定较高的标准，力争做的更好，当任务过于困难时也会适当放宽标准</t>
  </si>
  <si>
    <t>追求高标准中低描述</t>
  </si>
  <si>
    <t>较少主动给自己设置较高标准，对工作要求不高</t>
  </si>
  <si>
    <t>成功愿望高描述</t>
  </si>
  <si>
    <t>看重成功的价值，对成功有迫切的渴求，强烈希望在竞争中胜出，获得成就</t>
  </si>
  <si>
    <t>成功愿望低描述</t>
  </si>
  <si>
    <t>不关注成败，不在意工作中是否取得突出成绩</t>
  </si>
  <si>
    <t>成功愿望中高描述</t>
  </si>
  <si>
    <t>比较看重成功的价值，希望在竞争中胜出，有一定的动力去追求成功</t>
  </si>
  <si>
    <t>成功愿望中低描述</t>
  </si>
  <si>
    <t>较少对自己有很高的期望值，不太在意成败</t>
  </si>
  <si>
    <t>持续完善高描述</t>
  </si>
  <si>
    <t>能够主动对工作中需要完善的地方不断进行优化和改进，力求提升工作效率和工作质量</t>
  </si>
  <si>
    <t>持续完善低描述</t>
  </si>
  <si>
    <t>满足于当前的工作状态，难以主动采取措施改进工作方式和方法</t>
  </si>
  <si>
    <t>持续完善中高描述</t>
  </si>
  <si>
    <t>多数情况下，能够主动对工作中需要完善的地方不断进行优化和改进，力求提升工作效率和工作质量</t>
  </si>
  <si>
    <t>持续完善中低描述</t>
  </si>
  <si>
    <t>不太关注工作中需要改进的地方，较少主动对工作进行改进和完善</t>
  </si>
  <si>
    <t>创新能力榜样行为</t>
  </si>
  <si>
    <t>・经常问自己“是否有更好的方法来做这件事”  不打击看似天马行空的观点，而是从中寻找可借鉴的内容。
・经常提出一些他人想不到的方法，使难题顺利解决  想象力丰富，新点子很多。</t>
  </si>
  <si>
    <t>影响说服榜样行为</t>
  </si>
  <si>
    <t>・喜欢“推销”自己的观点  能够恰当地运用多种技巧让他人接受自己的建议。
・在谈判中能够掌控局面，步步为营。</t>
  </si>
  <si>
    <t>客户导向榜样行为</t>
  </si>
  <si>
    <t>・清楚自己部门的服务对象有哪些，愿意主动为他人的需求提供服务。
・能够通过多种渠道了解客户的真实需求。
・愿意为满足客户的需求不断改进服务流程或方式。</t>
  </si>
  <si>
    <t>洞察力榜样行为</t>
  </si>
  <si>
    <t>・看问题深刻，不拘泥于世俗的眼光和权威论断。
・能够分析出工作矛盾、市场竞争等现象中深藏的威胁和机遇。
・深知下属各种表现所潜藏的原因和需求，眼光独特，能揣摩出上级各项举措的真正用意。</t>
  </si>
  <si>
    <t>激励他人榜样行为</t>
  </si>
  <si>
    <t>・只奖励希望出现的行为和结果，并告知奖励的原因和出发点。
・擅于愿景激励，关注每个人的需求，并能够采取恰当的方式对其进行激励。
・掌握并能够灵活运用多种激励技巧。</t>
  </si>
  <si>
    <t>培养下属榜样行为</t>
  </si>
  <si>
    <t>・愿意花时间了解下属的真正需求和长远发展。
・愿为下属的成长主动提供相应的学习、培训资源。
・积极为下属提供合适的发展空间和平台。</t>
  </si>
  <si>
    <t>协调能力榜样行为</t>
  </si>
  <si>
    <t>・能够为目标的顺利达成做出恰当妥协。
・遇到矛盾、冲突时敢于出面调解。
・善于洞察多方利益，快速找到平衡点。</t>
  </si>
  <si>
    <t>战略执行榜样行为</t>
  </si>
  <si>
    <t>・心中对组织/部门的未来这个大棋局有明确的规划。
・能够坚定不移、明确清晰地向团队成员指明未来的道路。
・会为团队的发展分解出一步步的实现计划，通过权衡为团队寻找到最佳的途径。</t>
  </si>
  <si>
    <t>分析能力榜样行为</t>
  </si>
  <si>
    <t>・整合各种渠道提供的信息，化繁为简，快速抓取出核心信息。
・喜欢对现有资料进行信息抽取，用条理清晰的逻辑来做出判断。
・思维缜密，对可能出现的情况、可能起作用的因素、可能发生的后果逐一进行考察和预测。</t>
  </si>
  <si>
    <t>规划安排榜样行为</t>
  </si>
  <si>
    <t>・面对整体任务，不贸然行动，而是先进行逐层分解，再按计划行事。
・任务前会整合各方情况对各份任务所需的人力、时间资源进行合理估计。
・多项任务并行时，能排好轻重缓急，对重要紧急的事务倾注更多的时间和精力去处理。</t>
  </si>
  <si>
    <t>目标管理榜样行为</t>
  </si>
  <si>
    <t>・工作中关注目标并执着对待。
・认可目标制定的重要性，并清楚每个工作目标的意义和价值。
・有效将整体目标分解成一个个子目标，逐一推进确保最终目标达成。</t>
  </si>
  <si>
    <t>任务分配榜样行为</t>
  </si>
  <si>
    <t>・能合理评估各项任务的难度以及所需资源。
・根据任务的要求选择合适的人员（比如需要大量外联的工作让沟通能力强的人来承担）去完成，确保工作能顺利开展。
・交代任务时，会根据下属的业务能力水平和信心度，给予不同的说明。</t>
  </si>
  <si>
    <t>监察反馈榜样行为</t>
  </si>
  <si>
    <t>・花时间监督各项重要任务的进展，做到整个局面心中有谱。
・采用恰当的方式跟进不同的任务（如直接找一线操作人员，或者找负责人汇报总体状况并听取其分析结果）。
・阶段性评估工作进展状况，并针对性向相关成员反馈目前的风险和后期要求。</t>
  </si>
  <si>
    <t>结果导向榜样行为</t>
  </si>
  <si>
    <t>・定下目标后，从不轻言放弃，对追求的事情保持着旺盛的精力。
・看重结果，坚持盘点各个阶段实现的成果，并从中获得巨大的动力。
・灵活采用不同策略，确保结果的达成。</t>
  </si>
  <si>
    <t>追求卓越榜样行为</t>
  </si>
  <si>
    <t>・追求卓越，而不满足于现有成就，为自己和团队设定较高的标准，希望做得更好。
・乐于将自己新掌握的方法和技能应用到实际管理中。
・从任务分配到绩效管理，都积极尝试，希望有所改进。</t>
  </si>
  <si>
    <t>学习能力榜样行为</t>
  </si>
  <si>
    <t>・对新方法、新技能保持较高的求知欲，能够在短时间内通过学习达到新的要求。
・积极将所学新内容纳入自己的知识体系，灵活运用。
・通过不断的学习跟上时代的步伐，保持良好的工作能力。</t>
  </si>
  <si>
    <t>activityid</t>
  </si>
  <si>
    <t>sn</t>
  </si>
  <si>
    <t>email</t>
  </si>
  <si>
    <t>创建时间</t>
  </si>
  <si>
    <t>modifieddate</t>
  </si>
  <si>
    <t>开始时间</t>
  </si>
  <si>
    <t>结束时间</t>
  </si>
  <si>
    <t>作答时间（秒）</t>
  </si>
  <si>
    <t>0.8800000000</t>
  </si>
  <si>
    <t>NULL</t>
  </si>
  <si>
    <t>2018-04-19 16:15:20.143</t>
  </si>
  <si>
    <t>2018-04-19 14:12:15.0</t>
  </si>
  <si>
    <t>2018-04-19 16:15:16.0</t>
  </si>
  <si>
    <t>7.3000000000</t>
  </si>
  <si>
    <t>9.7000000000</t>
  </si>
  <si>
    <t>2018-04-19 15:03:19.31</t>
  </si>
  <si>
    <t>2018-04-17 09:57:30.0</t>
  </si>
  <si>
    <t>2018-04-19 15:03:15.0</t>
  </si>
  <si>
    <t>4.4000000000</t>
  </si>
  <si>
    <t>8.7000000000</t>
  </si>
  <si>
    <t>0.8400000000</t>
  </si>
  <si>
    <t>2018-04-19 10:19:21.927</t>
  </si>
  <si>
    <t>2018-04-18 15:20:08.0</t>
  </si>
  <si>
    <t>2018-04-19 10:19:18.0</t>
  </si>
  <si>
    <t>3.0000000000</t>
  </si>
  <si>
    <t>0.8100000000</t>
  </si>
  <si>
    <t>2018-04-18 22:03:59.04</t>
  </si>
  <si>
    <t>2018-04-18 20:36:42.0</t>
  </si>
  <si>
    <t>2018-04-18 22:03:57.0</t>
  </si>
  <si>
    <t>9.0000000000</t>
  </si>
  <si>
    <t>0.8500000000</t>
  </si>
  <si>
    <t>2018-04-18 17:57:22.943</t>
  </si>
  <si>
    <t>2018-04-18 15:54:19.0</t>
  </si>
  <si>
    <t>2018-04-18 17:57:18.0</t>
  </si>
  <si>
    <t>0.9200000000</t>
  </si>
  <si>
    <t>2018-04-17 16:44:47.41</t>
  </si>
  <si>
    <t>2018-04-17 14:37:33.0</t>
  </si>
  <si>
    <t>2018-04-17 16:44:44.0</t>
  </si>
  <si>
    <t>7.7000000000</t>
  </si>
  <si>
    <t>0.6900000000</t>
  </si>
  <si>
    <t>2018-04-20 15:14:26.86</t>
  </si>
  <si>
    <t>2018-04-20 13:51:22.0</t>
  </si>
  <si>
    <t>2018-04-20 15:14:24.0</t>
  </si>
  <si>
    <t>3.9000000000</t>
  </si>
  <si>
    <t>8.9000000000</t>
  </si>
  <si>
    <t>0.8900000000</t>
  </si>
  <si>
    <t>2018-04-17 10:56:12.243</t>
  </si>
  <si>
    <t>2018-04-17 09:21:41.0</t>
  </si>
  <si>
    <t>2018-04-17 10:56:09.0</t>
  </si>
  <si>
    <t>8.4000000000</t>
  </si>
  <si>
    <t>0.7300000000</t>
  </si>
  <si>
    <t>2018-04-20 15:08:03.977</t>
  </si>
  <si>
    <t>2018-04-20 13:33:46.0</t>
  </si>
  <si>
    <t>2018-04-20 15:08:00.0</t>
  </si>
  <si>
    <t>5.4000000000</t>
  </si>
  <si>
    <t>2018-04-20 21:18:16.553</t>
  </si>
  <si>
    <t>2018-04-20 19:38:15.0</t>
  </si>
  <si>
    <t>2018-04-20 21:18:13.0</t>
  </si>
  <si>
    <t>2018-04-19 21:02:48.32</t>
  </si>
  <si>
    <t>2018-04-19 19:19:08.0</t>
  </si>
  <si>
    <t>2018-04-19 21:02:46.0</t>
  </si>
  <si>
    <t>3.5000000000</t>
  </si>
  <si>
    <t>9.5000000000</t>
  </si>
  <si>
    <t>0.9300000000</t>
  </si>
  <si>
    <t>2018-04-16 19:47:46.857</t>
  </si>
  <si>
    <t>2018-04-16 18:03:35.0</t>
  </si>
  <si>
    <t>2018-04-16 19:47:43.0</t>
  </si>
  <si>
    <t>2018-04-20 18:37:47.63</t>
  </si>
  <si>
    <t>2018-04-20 16:43:28.0</t>
  </si>
  <si>
    <t>2018-04-20 18:37:44.0</t>
  </si>
  <si>
    <t>8.2000000000</t>
  </si>
  <si>
    <t>9.4000000000</t>
  </si>
  <si>
    <t>0.9000000000</t>
  </si>
  <si>
    <t>2018-04-19 20:30:33.1</t>
  </si>
  <si>
    <t>2018-04-19 18:35:15.0</t>
  </si>
  <si>
    <t>2018-04-19 20:30:29.0</t>
  </si>
  <si>
    <t>6.8000000000</t>
  </si>
  <si>
    <t>9.2000000000</t>
  </si>
  <si>
    <t>0.8600000000</t>
  </si>
  <si>
    <t>2018-04-17 10:28:47.593</t>
  </si>
  <si>
    <t>2018-04-17 08:35:24.0</t>
  </si>
  <si>
    <t>2018-04-17 10:28:44.0</t>
  </si>
  <si>
    <t>0.8000000000</t>
  </si>
  <si>
    <t>2018-04-18 16:14:56.31</t>
  </si>
  <si>
    <t>2018-04-18 14:49:48.0</t>
  </si>
  <si>
    <t>2018-04-18 16:14:44.0</t>
  </si>
  <si>
    <t>2018-04-17 10:26:44.543</t>
  </si>
  <si>
    <t>2018-04-17 08:58:44.0</t>
  </si>
  <si>
    <t>2018-04-17 10:26:41.0</t>
  </si>
  <si>
    <t>6.3000000000</t>
  </si>
  <si>
    <t>0.7900000000</t>
  </si>
  <si>
    <t>2018-04-23 14:26:27.367</t>
  </si>
  <si>
    <t>2018-04-23 12:28:11.0</t>
  </si>
  <si>
    <t>2018-04-23 14:26:23.0</t>
  </si>
  <si>
    <t>4.9000000000</t>
  </si>
  <si>
    <t>0.6600000000</t>
  </si>
  <si>
    <t>2018-04-20 12:36:48.19</t>
  </si>
  <si>
    <t>2018-04-20 11:00:05.0</t>
  </si>
  <si>
    <t>2018-04-20 12:36:44.0</t>
  </si>
  <si>
    <t>2018-04-23 15:27:58.147</t>
  </si>
  <si>
    <t>2018-04-23 14:07:50.0</t>
  </si>
  <si>
    <t>2018-04-23 15:27:55.0</t>
  </si>
  <si>
    <t>2018-04-22 21:29:24.697</t>
  </si>
  <si>
    <t>2018-04-22 20:49:44.0</t>
  </si>
  <si>
    <t>2018-04-22 21:29:20.0</t>
  </si>
  <si>
    <t>0.9100000000</t>
  </si>
  <si>
    <t>2018-04-19 16:12:24.723</t>
  </si>
  <si>
    <t>2018-04-19 13:42:30.0</t>
  </si>
  <si>
    <t>2018-04-19 16:12:20.0</t>
  </si>
  <si>
    <t>2018-04-19 18:09:12.517</t>
  </si>
  <si>
    <t>2018-04-19 16:26:00.0</t>
  </si>
  <si>
    <t>2018-04-19 18:09:08.0</t>
  </si>
  <si>
    <t>2018-04-17 14:30:20.777</t>
  </si>
  <si>
    <t>2018-04-16 18:11:05.0</t>
  </si>
  <si>
    <t>2018-04-17 14:30:17.0</t>
  </si>
  <si>
    <t>0.7400000000</t>
  </si>
  <si>
    <t>2018-04-19 21:44:06.553</t>
  </si>
  <si>
    <t>2018-04-19 20:04:11.0</t>
  </si>
  <si>
    <t>2018-04-19 21:44:02.0</t>
  </si>
  <si>
    <t>2.0000000000</t>
  </si>
  <si>
    <t>8.6000000000</t>
  </si>
  <si>
    <t>jianliping@rainbowcn.com</t>
  </si>
  <si>
    <t>0.8300000000</t>
  </si>
  <si>
    <t>2018-04-19 16:04:07.257</t>
  </si>
  <si>
    <t>2018-04-18 09:09:40.0</t>
  </si>
  <si>
    <t>2018-04-19 16:04:00.0</t>
  </si>
  <si>
    <t>2018-04-19 17:33:11.04</t>
  </si>
  <si>
    <t>2018-04-19 15:46:40.0</t>
  </si>
  <si>
    <t>2018-04-19 17:33:07.0</t>
  </si>
  <si>
    <t>2018-04-20 23:52:04.243</t>
  </si>
  <si>
    <t>2018-04-20 22:23:10.0</t>
  </si>
  <si>
    <t>2018-04-20 23:52:01.0</t>
  </si>
  <si>
    <t>2018-04-19 14:56:51.06</t>
  </si>
  <si>
    <t>2018-04-19 12:14:26.0</t>
  </si>
  <si>
    <t>2018-04-19 14:56:47.0</t>
  </si>
  <si>
    <t>2018-04-17 18:51:52.753</t>
  </si>
  <si>
    <t>2018-04-17 17:41:33.0</t>
  </si>
  <si>
    <t>2018-04-17 18:51:49.0</t>
  </si>
  <si>
    <t>8.1000000000</t>
  </si>
  <si>
    <t>2018-04-20 22:29:25.593</t>
  </si>
  <si>
    <t>2018-04-20 20:17:06.0</t>
  </si>
  <si>
    <t>2018-04-20 22:29:21.0</t>
  </si>
  <si>
    <t>0.9500000000</t>
  </si>
  <si>
    <t>2018-04-18 17:25:05.513</t>
  </si>
  <si>
    <t>2018-04-18 15:53:30.0</t>
  </si>
  <si>
    <t>2018-04-18 17:25:01.0</t>
  </si>
  <si>
    <t>2018-04-19 23:48:49.95</t>
  </si>
  <si>
    <t>2018-04-19 22:18:18.0</t>
  </si>
  <si>
    <t>2018-04-19 23:48:46.0</t>
  </si>
  <si>
    <t>2018-04-20 15:31:13.123</t>
  </si>
  <si>
    <t>2018-04-20 13:36:29.0</t>
  </si>
  <si>
    <t>2018-04-20 15:31:09.0</t>
  </si>
  <si>
    <t>2018-04-18 14:22:24.563</t>
  </si>
  <si>
    <t>2018-04-18 11:48:14.0</t>
  </si>
  <si>
    <t>2018-04-18 14:22:20.0</t>
  </si>
  <si>
    <t>0.8200000000</t>
  </si>
  <si>
    <t>2018-04-19 17:08:56.96</t>
  </si>
  <si>
    <t>2018-04-19 10:08:37.0</t>
  </si>
  <si>
    <t>2018-04-19 17:08:54.0</t>
  </si>
  <si>
    <t>0.9400000000</t>
  </si>
  <si>
    <t>2018-04-19 15:41:21.3</t>
  </si>
  <si>
    <t>2018-04-19 14:57:20.0</t>
  </si>
  <si>
    <t>2018-04-19 15:41:18.0</t>
  </si>
  <si>
    <t>0.9600000000</t>
  </si>
  <si>
    <t>2018-04-17 15:51:17.433</t>
  </si>
  <si>
    <t>2018-04-17 14:31:41.0</t>
  </si>
  <si>
    <t>2018-04-17 15:51:15.0</t>
  </si>
  <si>
    <t>2018-04-21 00:26:02.873</t>
  </si>
  <si>
    <t>2018-04-20 23:10:56.0</t>
  </si>
  <si>
    <t>2018-04-21 00:25:59.0</t>
  </si>
  <si>
    <t>2018-04-20 22:13:50.41</t>
  </si>
  <si>
    <t>2018-04-20 21:00:11.0</t>
  </si>
  <si>
    <t>2018-04-20 22:13:47.0</t>
  </si>
  <si>
    <t>2018-04-23 15:12:26.203</t>
  </si>
  <si>
    <t>2018-04-23 12:05:31.0</t>
  </si>
  <si>
    <t>2018-04-23 15:12:22.0</t>
  </si>
  <si>
    <t>5.8000000000</t>
  </si>
  <si>
    <t>2018-04-19 19:19:50.68</t>
  </si>
  <si>
    <t>2018-04-19 18:06:30.0</t>
  </si>
  <si>
    <t>2018-04-19 19:19:46.0</t>
  </si>
  <si>
    <t>2.5000000000</t>
  </si>
  <si>
    <t>2018-04-18 17:29:09.387</t>
  </si>
  <si>
    <t>2018-04-18 16:09:04.0</t>
  </si>
  <si>
    <t>2018-04-18 17:28:56.0</t>
  </si>
  <si>
    <t>9.8000000000</t>
  </si>
  <si>
    <t>2018-04-20 17:53:41.113</t>
  </si>
  <si>
    <t>2018-04-20 15:52:10.0</t>
  </si>
  <si>
    <t>2018-04-20 17:53:37.0</t>
  </si>
  <si>
    <t>2018-04-19 23:11:55.14</t>
  </si>
  <si>
    <t>2018-04-19 21:29:51.0</t>
  </si>
  <si>
    <t>2018-04-19 23:11:52.0</t>
  </si>
  <si>
    <t>2018-04-20 10:55:02.887</t>
  </si>
  <si>
    <t>2018-04-20 08:56:18.0</t>
  </si>
  <si>
    <t>2018-04-20 10:54:59.0</t>
  </si>
  <si>
    <t>2018-04-17 15:07:39.7</t>
  </si>
  <si>
    <t>2018-04-17 13:39:20.0</t>
  </si>
  <si>
    <t>2018-04-17 15:07:36.0</t>
  </si>
  <si>
    <t>2018-04-20 23:36:21.08</t>
  </si>
  <si>
    <t>2018-04-20 21:09:42.0</t>
  </si>
  <si>
    <t>2018-04-20 23:36:17.0</t>
  </si>
  <si>
    <t>2018-04-20 17:57:56.373</t>
  </si>
  <si>
    <t>2018-04-20 16:02:22.0</t>
  </si>
  <si>
    <t>2018-04-20 17:57:52.0</t>
  </si>
  <si>
    <t>2018-04-16 20:31:22.023</t>
  </si>
  <si>
    <t>2018-04-16 18:15:27.0</t>
  </si>
  <si>
    <t>2018-04-16 20:31:18.0</t>
  </si>
  <si>
    <t>0.7600000000</t>
  </si>
  <si>
    <t>2018-04-18 15:16:55.07</t>
  </si>
  <si>
    <t>2018-04-18 13:49:05.0</t>
  </si>
  <si>
    <t>2018-04-18 15:16:52.0</t>
  </si>
  <si>
    <t>1.6000000000</t>
  </si>
  <si>
    <t>2018-04-20 20:31:28.61</t>
  </si>
  <si>
    <t>2018-04-20 18:53:52.0</t>
  </si>
  <si>
    <t>2018-04-20 20:31:26.0</t>
  </si>
  <si>
    <t>0.7700000000</t>
  </si>
  <si>
    <t>2018-04-20 20:14:19.407</t>
  </si>
  <si>
    <t>2018-04-20 17:51:23.0</t>
  </si>
  <si>
    <t>2018-04-20 20:14:17.0</t>
  </si>
  <si>
    <t>0.6300000000</t>
  </si>
  <si>
    <t>2018-04-19 18:05:47.14</t>
  </si>
  <si>
    <t>2018-04-19 15:06:06.0</t>
  </si>
  <si>
    <t>2018-04-19 18:05:43.0</t>
  </si>
  <si>
    <t>2018-04-20 17:10:58.8</t>
  </si>
  <si>
    <t>2018-04-20 15:13:39.0</t>
  </si>
  <si>
    <t>2018-04-20 17:10:55.0</t>
  </si>
  <si>
    <t>2018-04-23 18:43:17.937</t>
  </si>
  <si>
    <t>2018-04-19 15:12:43.0</t>
  </si>
  <si>
    <t>2018-04-23 18:43:13.0</t>
  </si>
  <si>
    <t>2018-04-20 18:43:08.123</t>
  </si>
  <si>
    <t>2018-04-20 16:56:59.0</t>
  </si>
  <si>
    <t>2018-04-20 18:43:05.0</t>
  </si>
  <si>
    <t>2018-04-20 21:59:21.787</t>
  </si>
  <si>
    <t>2018-04-20 20:14:33.0</t>
  </si>
  <si>
    <t>2018-04-20 21:59:18.0</t>
  </si>
  <si>
    <t>0.7800000000</t>
  </si>
  <si>
    <t>2018-04-18 14:03:43.507</t>
  </si>
  <si>
    <t>2018-04-18 12:30:12.0</t>
  </si>
  <si>
    <t>2018-04-18 14:03:39.0</t>
  </si>
  <si>
    <t>0.6700000000</t>
  </si>
  <si>
    <t>2018-04-20 11:18:42.03</t>
  </si>
  <si>
    <t>2018-04-20 10:08:42.0</t>
  </si>
  <si>
    <t>2018-04-20 11:18:36.0</t>
  </si>
  <si>
    <t>2018-04-23 15:33:23.793</t>
  </si>
  <si>
    <t>2018-04-23 14:05:31.0</t>
  </si>
  <si>
    <t>2018-04-23 15:33:19.0</t>
  </si>
  <si>
    <t>2018-04-17 10:55:17.78</t>
  </si>
  <si>
    <t>2018-04-17 09:24:13.0</t>
  </si>
  <si>
    <t>2018-04-17 10:55:14.0</t>
  </si>
  <si>
    <t>2018-04-21 00:08:31.78</t>
  </si>
  <si>
    <t>2018-04-20 23:04:49.0</t>
  </si>
  <si>
    <t>2018-04-21 00:08:29.0</t>
  </si>
  <si>
    <t>7.9000000000</t>
  </si>
  <si>
    <t>2018-04-20 18:04:32.793</t>
  </si>
  <si>
    <t>2018-04-20 15:48:49.0</t>
  </si>
  <si>
    <t>2018-04-20 18:04:30.0</t>
  </si>
  <si>
    <t>2018-04-16 20:05:39.333</t>
  </si>
  <si>
    <t>2018-04-16 18:55:43.0</t>
  </si>
  <si>
    <t>2018-04-16 20:05:37.0</t>
  </si>
  <si>
    <t>2018-04-20 21:13:45.253</t>
  </si>
  <si>
    <t>2018-04-20 20:13:02.0</t>
  </si>
  <si>
    <t>2018-04-20 21:13:42.0</t>
  </si>
  <si>
    <t>2018-04-19 15:41:18.86</t>
  </si>
  <si>
    <t>2018-04-19 13:56:57.0</t>
  </si>
  <si>
    <t>2018-04-19 15:41:15.0</t>
  </si>
  <si>
    <t>2018-04-20 21:46:41.493</t>
  </si>
  <si>
    <t>2018-04-20 20:12:55.0</t>
  </si>
  <si>
    <t>2018-04-20 21:46:38.0</t>
  </si>
  <si>
    <t>2018-04-23 18:52:19.877</t>
  </si>
  <si>
    <t>2018-04-23 17:22:32.0</t>
  </si>
  <si>
    <t>2018-04-23 18:52:16.0</t>
  </si>
  <si>
    <t>2018-04-19 11:48:00.447</t>
  </si>
  <si>
    <t>2018-04-19 09:14:27.0</t>
  </si>
  <si>
    <t>2018-04-19 11:47:56.0</t>
  </si>
  <si>
    <t>2018-04-18 19:51:36.373</t>
  </si>
  <si>
    <t>2018-04-18 17:59:54.0</t>
  </si>
  <si>
    <t>2018-04-18 19:51:32.0</t>
  </si>
  <si>
    <t>2018-04-19 10:02:58.833</t>
  </si>
  <si>
    <t>2018-04-19 08:35:54.0</t>
  </si>
  <si>
    <t>2018-04-19 10:02:55.0</t>
  </si>
  <si>
    <t>9.6000000000</t>
  </si>
  <si>
    <t>10.0000000000</t>
  </si>
  <si>
    <t>2018-04-18 14:32:05.863</t>
  </si>
  <si>
    <t>2018-04-18 11:23:34.0</t>
  </si>
  <si>
    <t>2018-04-18 14:32:02.0</t>
  </si>
  <si>
    <t>2018-04-19 15:00:49.783</t>
  </si>
  <si>
    <t>2018-04-19 13:13:30.0</t>
  </si>
  <si>
    <t>2018-04-19 15:00:46.0</t>
  </si>
  <si>
    <t>0.7200000000</t>
  </si>
  <si>
    <t>2018-04-17 12:55:49.117</t>
  </si>
  <si>
    <t>2018-04-17 11:18:40.0</t>
  </si>
  <si>
    <t>2018-04-17 12:55:45.0</t>
  </si>
  <si>
    <t>2018-04-20 23:18:08.717</t>
  </si>
  <si>
    <t>2018-04-20 21:34:29.0</t>
  </si>
  <si>
    <t>2018-04-20 23:18:05.0</t>
  </si>
  <si>
    <t>2018-04-19 19:10:48.21</t>
  </si>
  <si>
    <t>2018-04-19 17:27:15.0</t>
  </si>
  <si>
    <t>2018-04-19 19:10:45.0</t>
  </si>
  <si>
    <t>2018-04-18 19:28:38.533</t>
  </si>
  <si>
    <t>2018-04-18 17:16:11.0</t>
  </si>
  <si>
    <t>2018-04-18 19:28:35.0</t>
  </si>
  <si>
    <t>2018-04-23 20:18:59.87</t>
  </si>
  <si>
    <t>2018-04-23 17:38:42.0</t>
  </si>
  <si>
    <t>2018-04-23 20:18:56.0</t>
  </si>
  <si>
    <t>2018-04-19 14:20:48.62</t>
  </si>
  <si>
    <t>2018-04-19 12:49:22.0</t>
  </si>
  <si>
    <t>2018-04-19 14:20:44.0</t>
  </si>
  <si>
    <t>0.6000000000</t>
  </si>
  <si>
    <t>2018-04-23 13:40:29.86</t>
  </si>
  <si>
    <t>2018-04-23 12:08:18.0</t>
  </si>
  <si>
    <t>2018-04-23 13:40:25.0</t>
  </si>
  <si>
    <t>2018-04-18 18:25:05.03</t>
  </si>
  <si>
    <t>2018-04-18 17:11:58.0</t>
  </si>
  <si>
    <t>2018-04-18 18:25:01.0</t>
  </si>
  <si>
    <t>2018-04-22 15:52:21.77</t>
  </si>
  <si>
    <t>2018-04-22 14:42:27.0</t>
  </si>
  <si>
    <t>2018-04-22 15:52:17.0</t>
  </si>
  <si>
    <t>2018-04-21 13:57:13.433</t>
  </si>
  <si>
    <t>2018-04-21 12:04:14.0</t>
  </si>
  <si>
    <t>2018-04-21 13:57:09.0</t>
  </si>
  <si>
    <t>2018-04-16 22:54:09.79</t>
  </si>
  <si>
    <t>2018-04-16 21:16:33.0</t>
  </si>
  <si>
    <t>2018-04-16 22:22:12.0</t>
  </si>
  <si>
    <t>2018-04-19 18:48:33.413</t>
  </si>
  <si>
    <t>2018-04-19 17:32:00.0</t>
  </si>
  <si>
    <t>2018-04-19 18:48:29.0</t>
  </si>
  <si>
    <t>0.8700000000</t>
  </si>
  <si>
    <t>2018-04-20 14:49:26.823</t>
  </si>
  <si>
    <t>2018-04-20 09:53:26.0</t>
  </si>
  <si>
    <t>2018-04-20 14:49:22.0</t>
  </si>
  <si>
    <t>2018-04-20 23:44:47.6</t>
  </si>
  <si>
    <t>2018-04-20 22:06:35.0</t>
  </si>
  <si>
    <t>2018-04-20 23:44:44.0</t>
  </si>
  <si>
    <t>2018-04-20 18:27:57.133</t>
  </si>
  <si>
    <t>2018-04-20 16:02:23.0</t>
  </si>
  <si>
    <t>2018-04-20 18:27:53.0</t>
  </si>
  <si>
    <t>2018-04-17 15:17:01.647</t>
  </si>
  <si>
    <t>2018-04-17 10:34:01.0</t>
  </si>
  <si>
    <t>2018-04-17 15:16:57.0</t>
  </si>
  <si>
    <t>2018-04-20 16:54:47.373</t>
  </si>
  <si>
    <t>2018-04-20 15:32:02.0</t>
  </si>
  <si>
    <t>2018-04-20 16:54:43.0</t>
  </si>
  <si>
    <t>2018-04-20 21:35:40.86</t>
  </si>
  <si>
    <t>2018-04-20 19:31:45.0</t>
  </si>
  <si>
    <t>2018-04-20 21:35:36.0</t>
  </si>
  <si>
    <t>2018-04-20 21:54:38.02</t>
  </si>
  <si>
    <t>2018-04-19 13:10:44.0</t>
  </si>
  <si>
    <t>2018-04-20 21:54:35.0</t>
  </si>
  <si>
    <t>2018-04-17 22:06:14.14</t>
  </si>
  <si>
    <t>2018-04-17 20:21:28.0</t>
  </si>
  <si>
    <t>2018-04-17 22:06:11.0</t>
  </si>
  <si>
    <t>2018-04-23 15:20:14.273</t>
  </si>
  <si>
    <t>2018-04-23 13:10:59.0</t>
  </si>
  <si>
    <t>2018-04-23 15:20:10.0</t>
  </si>
  <si>
    <t>2018-04-18 00:50:53.363</t>
  </si>
  <si>
    <t>2018-04-17 22:47:58.0</t>
  </si>
  <si>
    <t>2018-04-18 00:50:50.0</t>
  </si>
  <si>
    <t>2018-04-17 10:11:52.453</t>
  </si>
  <si>
    <t>2018-04-17 08:51:03.0</t>
  </si>
  <si>
    <t>2018-04-17 10:11:48.0</t>
  </si>
  <si>
    <t>0.7100000000</t>
  </si>
  <si>
    <t>2018-04-21 15:28:37.607</t>
  </si>
  <si>
    <t>2018-04-21 14:04:04.0</t>
  </si>
  <si>
    <t>2018-04-21 15:28:33.0</t>
  </si>
  <si>
    <t>2018-04-20 21:10:32.52</t>
  </si>
  <si>
    <t>2018-04-17 11:37:47.0</t>
  </si>
  <si>
    <t>2018-04-20 21:10:30.0</t>
  </si>
  <si>
    <t>2018-04-19 21:26:12.213</t>
  </si>
  <si>
    <t>2018-04-19 20:14:11.0</t>
  </si>
  <si>
    <t>2018-04-19 21:26:09.0</t>
  </si>
  <si>
    <t>2018-04-19 20:02:45.483</t>
  </si>
  <si>
    <t>2018-04-16 20:37:06.0</t>
  </si>
  <si>
    <t>2018-04-19 20:02:41.0</t>
  </si>
  <si>
    <t>2018-04-23 13:19:28.737</t>
  </si>
  <si>
    <t>2018-04-23 12:09:23.0</t>
  </si>
  <si>
    <t>2018-04-23 13:19:25.0</t>
  </si>
  <si>
    <t>2018-04-19 16:11:56.043</t>
  </si>
  <si>
    <t>2018-04-19 13:59:07.0</t>
  </si>
  <si>
    <t>2018-04-19 16:11:52.0</t>
  </si>
  <si>
    <t>2018-04-19 15:55:50.84</t>
  </si>
  <si>
    <t>2018-04-19 14:18:43.0</t>
  </si>
  <si>
    <t>2018-04-19 15:55:48.0</t>
  </si>
  <si>
    <t>0.7000000000</t>
  </si>
  <si>
    <t>2018-04-16 21:07:09.56</t>
  </si>
  <si>
    <t>2018-04-16 19:48:24.0</t>
  </si>
  <si>
    <t>2018-04-16 21:07:05.0</t>
  </si>
  <si>
    <t>2018-04-19 17:55:01.22</t>
  </si>
  <si>
    <t>2018-04-19 16:11:12.0</t>
  </si>
  <si>
    <t>2018-04-19 17:54:54.0</t>
  </si>
  <si>
    <t>7.4000000000</t>
  </si>
  <si>
    <t>2018-04-20 18:27:17.033</t>
  </si>
  <si>
    <t>2018-04-20 17:00:28.0</t>
  </si>
  <si>
    <t>2018-04-20 18:27:13.0</t>
  </si>
  <si>
    <t>2018-04-20 19:40:46.23</t>
  </si>
  <si>
    <t>2018-04-20 18:09:39.0</t>
  </si>
  <si>
    <t>2018-04-20 19:40:43.0</t>
  </si>
  <si>
    <t>2018-04-20 20:56:37.473</t>
  </si>
  <si>
    <t>2018-04-20 19:34:32.0</t>
  </si>
  <si>
    <t>2018-04-20 20:56:34.0</t>
  </si>
  <si>
    <t>2018-04-19 19:35:05.92</t>
  </si>
  <si>
    <t>2018-04-19 17:48:43.0</t>
  </si>
  <si>
    <t>2018-04-19 19:35:01.0</t>
  </si>
  <si>
    <t>2018-04-23 15:31:10.77</t>
  </si>
  <si>
    <t>2018-04-23 14:16:09.0</t>
  </si>
  <si>
    <t>2018-04-23 15:31:06.0</t>
  </si>
  <si>
    <t>2018-04-19 22:56:20.63</t>
  </si>
  <si>
    <t>2018-04-19 20:38:13.0</t>
  </si>
  <si>
    <t>2018-04-19 22:56:16.0</t>
  </si>
  <si>
    <t>2018-04-17 15:12:16.24</t>
  </si>
  <si>
    <t>2018-04-17 14:04:56.0</t>
  </si>
  <si>
    <t>2018-04-17 15:12:13.0</t>
  </si>
  <si>
    <t>2018-04-19 12:09:54.637</t>
  </si>
  <si>
    <t>2018-04-19 10:56:30.0</t>
  </si>
  <si>
    <t>2018-04-19 12:09:52.0</t>
  </si>
  <si>
    <t>2018-04-19 16:21:18.64</t>
  </si>
  <si>
    <t>2018-04-19 14:51:25.0</t>
  </si>
  <si>
    <t>2018-04-19 16:21:15.0</t>
  </si>
  <si>
    <t>2018-04-20 23:31:30.603</t>
  </si>
  <si>
    <t>2018-04-18 22:43:08.0</t>
  </si>
  <si>
    <t>2018-04-20 23:31:27.0</t>
  </si>
  <si>
    <t>2018-04-22 21:14:54.123</t>
  </si>
  <si>
    <t>2018-04-22 19:35:39.0</t>
  </si>
  <si>
    <t>2018-04-22 21:14:50.0</t>
  </si>
  <si>
    <t>2018-04-23 18:10:29.98</t>
  </si>
  <si>
    <t>2018-04-23 16:25:30.0</t>
  </si>
  <si>
    <t>2018-04-23 18:10:25.0</t>
  </si>
  <si>
    <t>2018-04-23 15:08:13.84</t>
  </si>
  <si>
    <t>2018-04-23 12:33:49.0</t>
  </si>
  <si>
    <t>2018-04-23 15:08:10.0</t>
  </si>
  <si>
    <t>2018-04-20 19:40:31.367</t>
  </si>
  <si>
    <t>2018-04-20 18:11:26.0</t>
  </si>
  <si>
    <t>2018-04-20 19:40:27.0</t>
  </si>
  <si>
    <t>2018-04-20 22:25:47.423</t>
  </si>
  <si>
    <t>2018-04-20 21:01:00.0</t>
  </si>
  <si>
    <t>2018-04-20 22:25:44.0</t>
  </si>
  <si>
    <t>2018-04-17 15:44:56.17</t>
  </si>
  <si>
    <t>2018-04-17 14:38:20.0</t>
  </si>
  <si>
    <t>2018-04-17 15:44:53.0</t>
  </si>
  <si>
    <t>2018-04-20 16:58:10.143</t>
  </si>
  <si>
    <t>2018-04-20 15:20:05.0</t>
  </si>
  <si>
    <t>2018-04-20 16:58:06.0</t>
  </si>
  <si>
    <t>2018-04-19 23:25:28.307</t>
  </si>
  <si>
    <t>2018-04-19 22:38:22.0</t>
  </si>
  <si>
    <t>2018-04-19 23:25:24.0</t>
  </si>
  <si>
    <t>2018-04-20 22:14:05.737</t>
  </si>
  <si>
    <t>2018-04-20 20:38:51.0</t>
  </si>
  <si>
    <t>2018-04-20 22:14:01.0</t>
  </si>
  <si>
    <t>2018-04-17 16:37:22.423</t>
  </si>
  <si>
    <t>2018-04-17 15:38:23.0</t>
  </si>
  <si>
    <t>2018-04-17 16:37:18.0</t>
  </si>
  <si>
    <t>2018-04-19 23:42:25.303</t>
  </si>
  <si>
    <t>2018-04-19 21:59:07.0</t>
  </si>
  <si>
    <t>2018-04-19 23:42:21.0</t>
  </si>
  <si>
    <t>2018-04-20 14:28:10.107</t>
  </si>
  <si>
    <t>2018-04-20 11:05:20.0</t>
  </si>
  <si>
    <t>2018-04-20 14:28:06.0</t>
  </si>
  <si>
    <t>2018-04-19 22:19:25.023</t>
  </si>
  <si>
    <t>2018-04-19 20:44:06.0</t>
  </si>
  <si>
    <t>2018-04-19 22:19:21.0</t>
  </si>
  <si>
    <t>2018-04-23 12:36:42.077</t>
  </si>
  <si>
    <t>2018-04-23 11:24:19.0</t>
  </si>
  <si>
    <t>2018-04-23 12:36:38.0</t>
  </si>
  <si>
    <t>7.6000000000</t>
  </si>
  <si>
    <t>6.5000000000</t>
  </si>
  <si>
    <t>6.0000000000</t>
  </si>
  <si>
    <t>3.2000000000</t>
  </si>
  <si>
    <t>7.1000000000</t>
  </si>
  <si>
    <t>2.6000000000</t>
  </si>
  <si>
    <t>5.2000000000</t>
  </si>
  <si>
    <t>4.5000000000</t>
  </si>
  <si>
    <t>2.7000000000</t>
  </si>
  <si>
    <t>3.8000000000</t>
  </si>
  <si>
    <t>2.8000000000</t>
  </si>
  <si>
    <t>3.3000000000</t>
  </si>
  <si>
    <t>1.7000000000</t>
  </si>
  <si>
    <t>1.0000000000</t>
  </si>
  <si>
    <t>1.2000000000</t>
  </si>
  <si>
    <t>2.2000000000</t>
  </si>
  <si>
    <t>1300011265367</t>
  </si>
  <si>
    <t>ket@rainbowcn.com</t>
  </si>
  <si>
    <t>2018-04-22 23:24:05.643</t>
  </si>
  <si>
    <t>2018-04-22 22:12:28.0</t>
  </si>
  <si>
    <t>2018-04-22 23:24:02.0</t>
  </si>
  <si>
    <t>1300174671013</t>
  </si>
  <si>
    <t>mengting@rainbowcn.com</t>
  </si>
  <si>
    <t>2018-04-16 16:16:55.187</t>
  </si>
  <si>
    <t>2018-04-16 14:55:11.0</t>
  </si>
  <si>
    <t>2018-04-16 16:16:50.0</t>
  </si>
  <si>
    <t>1301189699086</t>
  </si>
  <si>
    <t>suzhiguo@rainbowcn.com</t>
  </si>
  <si>
    <t>5.0000000000</t>
  </si>
  <si>
    <t>2018-04-16 19:28:15.88</t>
  </si>
  <si>
    <t>2018-04-16 18:08:48.0</t>
  </si>
  <si>
    <t>2018-04-16 19:28:11.0</t>
  </si>
  <si>
    <t>1299276863777</t>
  </si>
  <si>
    <t>yangxg@rainbowcn.com</t>
  </si>
  <si>
    <t>1.1000000000</t>
  </si>
  <si>
    <t>2018-04-21 00:28:20.623</t>
  </si>
  <si>
    <t>2018-04-20 23:01:01.0</t>
  </si>
  <si>
    <t>2018-04-21 00:28:17.0</t>
  </si>
  <si>
    <t>1298176721099</t>
  </si>
  <si>
    <t>luosien@rainbowcn.com</t>
  </si>
  <si>
    <t>6.1000000000</t>
  </si>
  <si>
    <t>2018-04-23 20:10:55.48</t>
  </si>
  <si>
    <t>2018-04-23 18:05:49.0</t>
  </si>
  <si>
    <t>2018-04-23 20:10:52.0</t>
  </si>
  <si>
    <t>1298932052065</t>
  </si>
  <si>
    <t>gaobohan@rainbowcn.com</t>
  </si>
  <si>
    <t>2018-04-17 11:44:31.38</t>
  </si>
  <si>
    <t>2018-04-17 09:11:49.0</t>
  </si>
  <si>
    <t>2018-04-17 11:44:28.0</t>
  </si>
  <si>
    <t>1299214360974</t>
  </si>
  <si>
    <t>dengtao@rainbowcn.com</t>
  </si>
  <si>
    <t>2018-04-17 11:25:35.88</t>
  </si>
  <si>
    <t>2018-04-17 09:58:48.0</t>
  </si>
  <si>
    <t>2018-04-17 11:25:31.0</t>
  </si>
  <si>
    <t>1299563338950</t>
  </si>
  <si>
    <t>liuhaiy@rainbowcn.com</t>
  </si>
  <si>
    <t>2018-04-17 12:04:13.42</t>
  </si>
  <si>
    <t>2018-04-17 10:03:24.0</t>
  </si>
  <si>
    <t>2018-04-17 12:04:10.0</t>
  </si>
  <si>
    <t>1300966770024</t>
  </si>
  <si>
    <t>zhangjingh@rainbowcn.com</t>
  </si>
  <si>
    <t>2018-04-20 18:04:29.717</t>
  </si>
  <si>
    <t>2018-04-16 17:45:04.0</t>
  </si>
  <si>
    <t>2018-04-20 18:04:27.0</t>
  </si>
  <si>
    <t>1298597632714</t>
  </si>
  <si>
    <t>zhuangy@rainbowcn.com</t>
  </si>
  <si>
    <t>2018-04-20 16:57:48.453</t>
  </si>
  <si>
    <t>2018-04-17 13:49:24.0</t>
  </si>
  <si>
    <t>2018-04-20 16:57:44.0</t>
  </si>
  <si>
    <t>1298228180185</t>
  </si>
  <si>
    <t>tianshuyan@rainbowcn.com</t>
  </si>
  <si>
    <t>2018-04-20 20:59:55.68</t>
  </si>
  <si>
    <t>2018-04-20 19:18:31.0</t>
  </si>
  <si>
    <t>2018-04-20 20:59:52.0</t>
  </si>
  <si>
    <t>1301821195993</t>
  </si>
  <si>
    <t>zhangwei@rainbowcn.com</t>
  </si>
  <si>
    <t>2018-04-23 18:06:03.67</t>
  </si>
  <si>
    <t>2018-04-23 16:20:15.0</t>
  </si>
  <si>
    <t>2018-04-23 18:06:00.0</t>
  </si>
  <si>
    <t>1298517110957</t>
  </si>
  <si>
    <t>lihuanl@rainbowcn.com</t>
  </si>
  <si>
    <t>0.6500000000</t>
  </si>
  <si>
    <t>2018-04-23 11:54:39.69</t>
  </si>
  <si>
    <t>2018-04-16 22:20:49.0</t>
  </si>
  <si>
    <t>2018-04-23 11:54:36.0</t>
  </si>
  <si>
    <t>1301829005860</t>
  </si>
  <si>
    <t>mengq@rainbowcn.com</t>
  </si>
  <si>
    <t>2018-04-23 15:50:06.143</t>
  </si>
  <si>
    <t>2018-04-23 14:05:15.0</t>
  </si>
  <si>
    <t>2018-04-23 15:50:03.0</t>
  </si>
  <si>
    <t>1299155295853</t>
  </si>
  <si>
    <t>zhaoyit@rainbowcn.com</t>
  </si>
  <si>
    <t>2018-04-20 17:45:00.083</t>
  </si>
  <si>
    <t>2018-04-20 15:07:13.0</t>
  </si>
  <si>
    <t>2018-04-20 17:44:57.0</t>
  </si>
  <si>
    <t>1298852293320</t>
  </si>
  <si>
    <t>zhangyzh@rainbowcn.com</t>
  </si>
  <si>
    <t>2018-04-23 13:55:22.947</t>
  </si>
  <si>
    <t>2018-04-20 18:22:22.0</t>
  </si>
  <si>
    <t>2018-04-23 13:55:18.0</t>
  </si>
  <si>
    <t>1299662881618</t>
  </si>
  <si>
    <t>heyj@rainbowcn.com</t>
  </si>
  <si>
    <t>2018-04-19 20:57:29.05</t>
  </si>
  <si>
    <t>2018-04-19 19:36:54.0</t>
  </si>
  <si>
    <t>2018-04-19 20:57:25.0</t>
  </si>
  <si>
    <t>1300429777236</t>
  </si>
  <si>
    <t>zhangyudong@rainbowcn.com</t>
  </si>
  <si>
    <t>2018-04-19 21:45:23.027</t>
  </si>
  <si>
    <t>2018-04-19 20:38:40.0</t>
  </si>
  <si>
    <t>2018-04-19 21:45:19.0</t>
  </si>
  <si>
    <t>1299129046559</t>
  </si>
  <si>
    <t>zhanglongz@rainbowcn.com</t>
  </si>
  <si>
    <t>2018-04-20 21:16:05.257</t>
  </si>
  <si>
    <t>2018-04-20 19:40:56.0</t>
  </si>
  <si>
    <t>2018-04-20 21:16:01.0</t>
  </si>
  <si>
    <t>1301715891714</t>
  </si>
  <si>
    <t>wenjing@rainbowcn.com</t>
  </si>
  <si>
    <t>2018-04-20 13:31:52.683</t>
  </si>
  <si>
    <t>2018-04-20 10:40:30.0</t>
  </si>
  <si>
    <t>2018-04-20 13:31:49.0</t>
  </si>
  <si>
    <t>1301581639397</t>
  </si>
  <si>
    <t>lilin2@rainbowcn.com</t>
  </si>
  <si>
    <t>2018-04-20 09:01:30.763</t>
  </si>
  <si>
    <t>2018-04-20 07:31:34.0</t>
  </si>
  <si>
    <t>2018-04-20 09:01:27.0</t>
  </si>
  <si>
    <t>1298112948392</t>
  </si>
  <si>
    <t>guoyl@rainbowcn.com</t>
  </si>
  <si>
    <t>2018-04-20 23:18:37.28</t>
  </si>
  <si>
    <t>2018-04-20 21:46:08.0</t>
  </si>
  <si>
    <t>2018-04-20 23:18:34.0</t>
  </si>
  <si>
    <t>1300325902197</t>
  </si>
  <si>
    <t>xiashm@rainbowcn.com</t>
  </si>
  <si>
    <t>2018-04-20 21:17:47.153</t>
  </si>
  <si>
    <t>2018-04-20 16:33:09.0</t>
  </si>
  <si>
    <t>2018-04-20 21:17:44.0</t>
  </si>
  <si>
    <t>1301461873724</t>
  </si>
  <si>
    <t>yec@rainbowcn.com</t>
  </si>
  <si>
    <t>2018-04-18 10:51:45.5</t>
  </si>
  <si>
    <t>2018-04-18 09:10:11.0</t>
  </si>
  <si>
    <t>2018-04-18 10:51:41.0</t>
  </si>
  <si>
    <t>1299149285628</t>
  </si>
  <si>
    <t>weiwei@rainbowcn.com</t>
  </si>
  <si>
    <t>2018-04-17 10:32:41.617</t>
  </si>
  <si>
    <t>2018-04-17 08:42:50.0</t>
  </si>
  <si>
    <t>2018-04-17 10:32:37.0</t>
  </si>
  <si>
    <t>1298035872820</t>
  </si>
  <si>
    <t>qiaoshsh@rainbowcn.com</t>
  </si>
  <si>
    <t>2018-04-20 09:31:24.61</t>
  </si>
  <si>
    <t>2018-04-17 08:55:44.0</t>
  </si>
  <si>
    <t>2018-04-20 09:31:22.0</t>
  </si>
  <si>
    <t>1301636936547</t>
  </si>
  <si>
    <t>luojing2@rainbowcn.com</t>
  </si>
  <si>
    <t>2018-04-20 19:17:04.12</t>
  </si>
  <si>
    <t>2018-04-20 09:17:57.0</t>
  </si>
  <si>
    <t>2018-04-20 19:17:00.0</t>
  </si>
  <si>
    <t>1300627418210</t>
  </si>
  <si>
    <t>wangxiaohu@rainbowcn.com</t>
  </si>
  <si>
    <t>2018-04-19 23:06:18.413</t>
  </si>
  <si>
    <t>2018-04-19 21:47:06.0</t>
  </si>
  <si>
    <t>2018-04-19 23:06:15.0</t>
  </si>
  <si>
    <t>1298717483874</t>
  </si>
  <si>
    <t>xuazh@rainbowcn.com</t>
  </si>
  <si>
    <t>0.7500000000</t>
  </si>
  <si>
    <t>2018-04-20 23:42:18.43</t>
  </si>
  <si>
    <t>2018-04-20 19:09:34.0</t>
  </si>
  <si>
    <t>2018-04-20 23:42:14.0</t>
  </si>
  <si>
    <t>1301618369173</t>
  </si>
  <si>
    <t>zhonglc@rainbowcn.com</t>
  </si>
  <si>
    <t>2018-04-20 23:52:35.05</t>
  </si>
  <si>
    <t>2018-04-20 22:14:14.0</t>
  </si>
  <si>
    <t>2018-04-20 23:52:31.0</t>
  </si>
  <si>
    <t>1300571812982</t>
  </si>
  <si>
    <t>zoux@rainbowcn.com</t>
  </si>
  <si>
    <t>0.6800000000</t>
  </si>
  <si>
    <t>2018-04-20 20:39:23.157</t>
  </si>
  <si>
    <t>2018-04-20 18:40:51.0</t>
  </si>
  <si>
    <t>2018-04-20 20:39:19.0</t>
  </si>
  <si>
    <t>1300101406870</t>
  </si>
  <si>
    <t>zhoux@rainbowcn.com</t>
  </si>
  <si>
    <t>2018-04-21 00:12:48.61</t>
  </si>
  <si>
    <t>2018-04-20 23:02:26.0</t>
  </si>
  <si>
    <t>2018-04-21 00:12:45.0</t>
  </si>
  <si>
    <t>1299773275223</t>
  </si>
  <si>
    <t>mum@rainbowcn.com</t>
  </si>
  <si>
    <t>2018-04-16 21:43:49.597</t>
  </si>
  <si>
    <t>2018-04-16 20:20:12.0</t>
  </si>
  <si>
    <t>2018-04-16 21:43:45.0</t>
  </si>
  <si>
    <t>1299227130030</t>
  </si>
  <si>
    <t>dud@rainbowcn.com</t>
  </si>
  <si>
    <t>2018-04-19 22:35:41.917</t>
  </si>
  <si>
    <t>2018-04-19 21:01:36.0</t>
  </si>
  <si>
    <t>2018-04-19 22:35:38.0</t>
  </si>
  <si>
    <t>1298221408279</t>
  </si>
  <si>
    <t>xulx@rainbowcn.com</t>
  </si>
  <si>
    <t>2018-04-16 22:56:05.617</t>
  </si>
  <si>
    <t>2018-04-16 21:43:42.0</t>
  </si>
  <si>
    <t>2018-04-16 22:56:02.0</t>
  </si>
  <si>
    <t>1300995960949</t>
  </si>
  <si>
    <t>yidt@rainbowcn.com</t>
  </si>
  <si>
    <t>0.5900000000</t>
  </si>
  <si>
    <t>2018-04-20 19:30:37.053</t>
  </si>
  <si>
    <t>2018-04-20 18:31:26.0</t>
  </si>
  <si>
    <t>2018-04-20 19:30:33.0</t>
  </si>
  <si>
    <t>1298579511865</t>
  </si>
  <si>
    <t>shulz@rainbowcn.com</t>
  </si>
  <si>
    <t>0.5600000000</t>
  </si>
  <si>
    <t>2018-04-23 11:19:49.103</t>
  </si>
  <si>
    <t>2018-04-23 10:38:34.0</t>
  </si>
  <si>
    <t>2018-04-23 11:19:45.0</t>
  </si>
  <si>
    <t>1301998413574</t>
  </si>
  <si>
    <t>panw@rainbowcn.com</t>
  </si>
  <si>
    <t>2018-04-17 00:56:48.797</t>
  </si>
  <si>
    <t>2018-04-16 23:20:56.0</t>
  </si>
  <si>
    <t>2018-04-17 00:56:45.0</t>
  </si>
  <si>
    <t>1300839889103</t>
  </si>
  <si>
    <t>xuqiang@rainbowcn.com</t>
  </si>
  <si>
    <t>2018-04-23 14:05:45.233</t>
  </si>
  <si>
    <t>2018-04-23 11:18:19.0</t>
  </si>
  <si>
    <t>2018-04-23 14:05:41.0</t>
  </si>
  <si>
    <t>1298385611710</t>
  </si>
  <si>
    <t>yanw@rainbowcn.com</t>
  </si>
  <si>
    <t>2018-04-17 14:56:17.307</t>
  </si>
  <si>
    <t>2018-04-17 10:12:50.0</t>
  </si>
  <si>
    <t>2018-04-17 14:56:13.0</t>
  </si>
  <si>
    <t>1297868108532</t>
  </si>
  <si>
    <t>huzhiming@rainbowcn.com</t>
  </si>
  <si>
    <t>2018-04-17 14:31:55.46</t>
  </si>
  <si>
    <t>2018-04-17 12:37:30.0</t>
  </si>
  <si>
    <t>2018-04-17 14:31:51.0</t>
  </si>
  <si>
    <t>1300822069612</t>
  </si>
  <si>
    <t>lihang@rainbowcn.com</t>
  </si>
  <si>
    <t>2018-04-16 19:22:44.23</t>
  </si>
  <si>
    <t>2018-04-16 17:39:11.0</t>
  </si>
  <si>
    <t>2018-04-16 19:22:41.0</t>
  </si>
  <si>
    <t>1301621954435</t>
  </si>
  <si>
    <t>chengsijie@rainbowcn.com</t>
  </si>
  <si>
    <t>2018-04-19 23:09:09.32</t>
  </si>
  <si>
    <t>2018-04-19 22:02:21.0</t>
  </si>
  <si>
    <t>2018-04-19 23:09:05.0</t>
  </si>
  <si>
    <t>1299882743335</t>
  </si>
  <si>
    <t>liyq@rainbowcn.com</t>
  </si>
  <si>
    <t>2018-04-23 11:20:08.46</t>
  </si>
  <si>
    <t>2018-04-19 13:45:10.0</t>
  </si>
  <si>
    <t>2018-04-23 11:20:06.0</t>
  </si>
  <si>
    <t>1300157792707</t>
  </si>
  <si>
    <t>yuantao@rainbowcn.com</t>
  </si>
  <si>
    <t>2018-04-20 19:53:00.753</t>
  </si>
  <si>
    <t>2018-04-20 18:38:30.0</t>
  </si>
  <si>
    <t>2018-04-20 19:52:57.0</t>
  </si>
  <si>
    <t>1302008319288</t>
  </si>
  <si>
    <t>chenxiaoying@rainbowcn.com</t>
  </si>
  <si>
    <t>2018-04-19 20:39:29.27</t>
  </si>
  <si>
    <t>2018-04-19 19:51:41.0</t>
  </si>
  <si>
    <t>2018-04-19 20:39:25.0</t>
  </si>
  <si>
    <t>1299982023899</t>
  </si>
  <si>
    <t>yaoxm@rainbowcn.com</t>
  </si>
  <si>
    <t>2018-04-23 13:10:30.783</t>
  </si>
  <si>
    <t>2018-04-23 11:34:30.0</t>
  </si>
  <si>
    <t>2018-04-23 13:10:28.0</t>
  </si>
  <si>
    <t>1298573229087</t>
  </si>
  <si>
    <t>lijian@rainbowcn.com</t>
  </si>
  <si>
    <t>2018-04-18 11:04:32.803</t>
  </si>
  <si>
    <t>2018-04-18 09:09:33.0</t>
  </si>
  <si>
    <t>2018-04-18 11:04:30.0</t>
  </si>
  <si>
    <t>1301207277680</t>
  </si>
  <si>
    <t>liulx@rainbowcn.com</t>
  </si>
  <si>
    <t>2018-04-20 10:22:23.163</t>
  </si>
  <si>
    <t>2018-04-20 08:49:09.0</t>
  </si>
  <si>
    <t>2018-04-20 10:22:19.0</t>
  </si>
  <si>
    <t>1299001655149</t>
  </si>
  <si>
    <t>wangxt@rainbowcn.com</t>
  </si>
  <si>
    <t>2018-04-20 23:32:47.75</t>
  </si>
  <si>
    <t>2018-04-20 21:46:15.0</t>
  </si>
  <si>
    <t>2018-04-20 23:32:45.0</t>
  </si>
  <si>
    <t>1299318606571</t>
  </si>
  <si>
    <t>kuangwx@rainbowcn.com</t>
  </si>
  <si>
    <t>2018-04-20 23:56:25.043</t>
  </si>
  <si>
    <t>2018-04-20 23:34:29.0</t>
  </si>
  <si>
    <t>2018-04-20 23:56:21.0</t>
  </si>
  <si>
    <t>1301686349916</t>
  </si>
  <si>
    <t>liuleil@rainbowcn.com</t>
  </si>
  <si>
    <t>0.5300000000</t>
  </si>
  <si>
    <t>2018-04-19 20:02:12.89</t>
  </si>
  <si>
    <t>2018-04-17 18:14:14.0</t>
  </si>
  <si>
    <t>2018-04-19 20:02:09.0</t>
  </si>
  <si>
    <t>1298298040382</t>
  </si>
  <si>
    <t>songsm@rainbowcn.com</t>
  </si>
  <si>
    <t>2018-04-18 22:41:33.997</t>
  </si>
  <si>
    <t>2018-04-18 21:01:48.0</t>
  </si>
  <si>
    <t>2018-04-18 22:41:30.0</t>
  </si>
  <si>
    <t>1299277017320</t>
  </si>
  <si>
    <t>yiqing@rainbowcn.com</t>
  </si>
  <si>
    <t>2018-04-17 11:49:50.807</t>
  </si>
  <si>
    <t>2018-04-16 17:36:03.0</t>
  </si>
  <si>
    <t>2018-04-17 11:49:46.0</t>
  </si>
  <si>
    <t>1300144260875</t>
  </si>
  <si>
    <t>yelj@rainbowcn.com</t>
  </si>
  <si>
    <t>2018-04-19 21:40:58.677</t>
  </si>
  <si>
    <t>2018-04-19 19:33:25.0</t>
  </si>
  <si>
    <t>2018-04-19 21:40:54.0</t>
  </si>
  <si>
    <t>1300129128945</t>
  </si>
  <si>
    <t>zhangqf@rainbowcn.com</t>
  </si>
  <si>
    <t>2018-04-17 15:58:02.16</t>
  </si>
  <si>
    <t>2018-04-16 23:21:22.0</t>
  </si>
  <si>
    <t>2018-04-17 15:57:57.0</t>
  </si>
  <si>
    <t>1299502743868</t>
  </si>
  <si>
    <t>zhongming@rainbowcn.com</t>
  </si>
  <si>
    <t>2018-04-20 01:28:16.343</t>
  </si>
  <si>
    <t>2018-04-19 23:44:02.0</t>
  </si>
  <si>
    <t>2018-04-20 01:28:14.0</t>
  </si>
  <si>
    <t>1298178186297</t>
  </si>
  <si>
    <t>hechz@rainbowcn.com</t>
  </si>
  <si>
    <t>2018-04-20 11:09:19.217</t>
  </si>
  <si>
    <t>2018-04-20 09:18:35.0</t>
  </si>
  <si>
    <t>2018-04-20 11:09:16.0</t>
  </si>
  <si>
    <t>7.8000000000</t>
  </si>
  <si>
    <t>1301691370526</t>
  </si>
  <si>
    <t>xiejingx@rainbowcn.com</t>
  </si>
  <si>
    <t>2018-04-19 14:47:32.023</t>
  </si>
  <si>
    <t>2018-04-17 11:05:19.0</t>
  </si>
  <si>
    <t>2018-04-19 14:47:28.0</t>
  </si>
  <si>
    <t>1299333986189</t>
  </si>
  <si>
    <t>wushiwei@rainbowcn.com</t>
  </si>
  <si>
    <t>2018-04-19 20:55:13.44</t>
  </si>
  <si>
    <t>2018-04-19 19:47:01.0</t>
  </si>
  <si>
    <t>2018-04-19 20:55:09.0</t>
  </si>
  <si>
    <t>1299158656492</t>
  </si>
  <si>
    <t>liqh@rainbowcn.com</t>
  </si>
  <si>
    <t>2018-04-19 22:37:06.397</t>
  </si>
  <si>
    <t>2018-04-19 21:03:26.0</t>
  </si>
  <si>
    <t>2018-04-19 22:37:03.0</t>
  </si>
  <si>
    <t>1298694805513</t>
  </si>
  <si>
    <t>liuhuan3@rainbowcn.com</t>
  </si>
  <si>
    <t>2018-04-20 22:56:51.56</t>
  </si>
  <si>
    <t>2018-04-20 21:49:42.0</t>
  </si>
  <si>
    <t>2018-04-20 22:56:48.0</t>
  </si>
  <si>
    <t>1298094300330</t>
  </si>
  <si>
    <t>liruonan@rainbowcn.com</t>
  </si>
  <si>
    <t>2018-04-19 22:55:38.867</t>
  </si>
  <si>
    <t>2018-04-19 21:25:27.0</t>
  </si>
  <si>
    <t>2018-04-19 22:55:35.0</t>
  </si>
  <si>
    <t>1298951053687</t>
  </si>
  <si>
    <t>xuyiming@rainbowcn.com</t>
  </si>
  <si>
    <t>2018-04-20 09:59:55.067</t>
  </si>
  <si>
    <t>2018-04-20 08:58:57.0</t>
  </si>
  <si>
    <t>2018-04-20 09:59:50.0</t>
  </si>
  <si>
    <t>1300952313725</t>
  </si>
  <si>
    <t>laolingaohong@rainbowcn.com</t>
  </si>
  <si>
    <t>2018-04-20 22:36:23.89</t>
  </si>
  <si>
    <t>2018-04-20 20:54:43.0</t>
  </si>
  <si>
    <t>2018-04-20 22:36:20.0</t>
  </si>
  <si>
    <t>1300402468503</t>
  </si>
  <si>
    <t>wangjingjing3@rainbowcn.com</t>
  </si>
  <si>
    <t>2018-04-23 15:06:09.97</t>
  </si>
  <si>
    <t>2018-04-23 12:50:46.0</t>
  </si>
  <si>
    <t>2018-04-23 15:05:31.0</t>
  </si>
  <si>
    <t>1300906693840</t>
  </si>
  <si>
    <t>chenyi7@rainbowcn.com</t>
  </si>
  <si>
    <t>2018-04-19 19:22:50.393</t>
  </si>
  <si>
    <t>2018-04-19 14:59:17.0</t>
  </si>
  <si>
    <t>2018-04-19 19:22:46.0</t>
  </si>
  <si>
    <t>1301855450291</t>
  </si>
  <si>
    <t>pengwp@rainbowcn.com</t>
  </si>
  <si>
    <t>2018-04-18 18:02:54.437</t>
  </si>
  <si>
    <t>2018-04-17 17:22:40.0</t>
  </si>
  <si>
    <t>2018-04-18 18:02:51.0</t>
  </si>
  <si>
    <t>1301958136865</t>
  </si>
  <si>
    <t>lianglijiao@rainbowcn.com</t>
  </si>
  <si>
    <t>2018-04-20 13:35:27.987</t>
  </si>
  <si>
    <t>2018-04-20 08:34:34.0</t>
  </si>
  <si>
    <t>2018-04-20 13:35:24.0</t>
  </si>
  <si>
    <t>1300136670342</t>
  </si>
  <si>
    <t>weiqing@rainbowcn.com</t>
  </si>
  <si>
    <t>2018-04-20 16:33:05.627</t>
  </si>
  <si>
    <t>2018-04-20 15:01:22.0</t>
  </si>
  <si>
    <t>2018-04-20 16:33:02.0</t>
  </si>
  <si>
    <t>1300921453069</t>
  </si>
  <si>
    <t>youchonglong@rainbowcn.com</t>
  </si>
  <si>
    <t>2018-04-18 21:40:20.573</t>
  </si>
  <si>
    <t>2018-04-18 20:04:02.0</t>
  </si>
  <si>
    <t>2018-04-18 21:40:18.0</t>
  </si>
  <si>
    <t>1298177794176</t>
  </si>
  <si>
    <t>yelih@rainbowcn.com</t>
  </si>
  <si>
    <t>2018-04-20 15:48:44.12</t>
  </si>
  <si>
    <t>2018-04-18 10:36:15.0</t>
  </si>
  <si>
    <t>2018-04-20 15:48:40.0</t>
  </si>
  <si>
    <t>1298297970241</t>
  </si>
  <si>
    <t>kechg@rainbowcn.com</t>
  </si>
  <si>
    <t>2018-04-23 13:09:36.077</t>
  </si>
  <si>
    <t>2018-04-23 11:27:14.0</t>
  </si>
  <si>
    <t>2018-04-23 13:09:32.0</t>
  </si>
  <si>
    <t>1299255147999</t>
  </si>
  <si>
    <t>fanqj@rainbowcn.com</t>
  </si>
  <si>
    <t>2018-04-18 11:12:46.187</t>
  </si>
  <si>
    <t>2018-04-18 09:24:34.0</t>
  </si>
  <si>
    <t>2018-04-18 11:12:42.0</t>
  </si>
  <si>
    <t>1299682963322</t>
  </si>
  <si>
    <t>zhangwt@rainbowcn.com</t>
  </si>
  <si>
    <t>2018-04-21 01:09:30.263</t>
  </si>
  <si>
    <t>2018-04-20 22:07:50.0</t>
  </si>
  <si>
    <t>2018-04-21 01:09:26.0</t>
  </si>
  <si>
    <t>1301973741104</t>
  </si>
  <si>
    <t>huj@rainbowcn.com</t>
  </si>
  <si>
    <t>2018-04-22 21:15:52.467</t>
  </si>
  <si>
    <t>2018-04-22 19:31:07.0</t>
  </si>
  <si>
    <t>2018-04-22 21:15:48.0</t>
  </si>
  <si>
    <t>1300119067806</t>
  </si>
  <si>
    <t>yangxiu@rainbowcn.com</t>
  </si>
  <si>
    <t>2018-04-20 16:19:12.55</t>
  </si>
  <si>
    <t>2018-04-20 15:04:20.0</t>
  </si>
  <si>
    <t>2018-04-20 16:19:09.0</t>
  </si>
  <si>
    <t>1301405011688</t>
  </si>
  <si>
    <t>renjia@rainbowcn.com</t>
  </si>
  <si>
    <t>2018-04-17 22:10:59.697</t>
  </si>
  <si>
    <t>2018-04-17 20:46:58.0</t>
  </si>
  <si>
    <t>2018-04-17 22:10:56.0</t>
  </si>
  <si>
    <t>1301735196704</t>
  </si>
  <si>
    <t>zhuyt@rainbowcn.com</t>
  </si>
  <si>
    <t>2018-04-16 22:54:08.5</t>
  </si>
  <si>
    <t>2018-04-16 20:54:36.0</t>
  </si>
  <si>
    <t>2018-04-16 22:11:11.0</t>
  </si>
  <si>
    <t>1301381676950</t>
  </si>
  <si>
    <t>huangbin@rainbowcn.com</t>
  </si>
  <si>
    <t>2018-04-16 19:12:18.45</t>
  </si>
  <si>
    <t>2018-04-16 17:28:59.0</t>
  </si>
  <si>
    <t>2018-04-16 19:12:14.0</t>
  </si>
  <si>
    <t>1299332445957</t>
  </si>
  <si>
    <t>zhouch@rainbowcn.com</t>
  </si>
  <si>
    <t>2018-04-18 20:54:33.94</t>
  </si>
  <si>
    <t>2018-04-18 19:08:49.0</t>
  </si>
  <si>
    <t>2018-04-18 20:54:30.0</t>
  </si>
  <si>
    <t>1301203892440</t>
  </si>
  <si>
    <t>luojing@rainbowcn.com</t>
  </si>
  <si>
    <t>2018-04-18 10:31:48.76</t>
  </si>
  <si>
    <t>2018-04-17 11:06:57.0</t>
  </si>
  <si>
    <t>2018-04-18 10:31:44.0</t>
  </si>
  <si>
    <t>1298206861756</t>
  </si>
  <si>
    <t>caoyz@rainbowcn.com</t>
  </si>
  <si>
    <t>2018-04-20 20:57:44.467</t>
  </si>
  <si>
    <t>2018-04-20 15:10:59.0</t>
  </si>
  <si>
    <t>2018-04-20 20:57:42.0</t>
  </si>
  <si>
    <t>1299184099910</t>
  </si>
  <si>
    <t>shih@rainbowcn.com</t>
  </si>
  <si>
    <t>2018-04-17 20:04:52.887</t>
  </si>
  <si>
    <t>2018-04-17 19:06:16.0</t>
  </si>
  <si>
    <t>2018-04-17 20:04:49.0</t>
  </si>
  <si>
    <t>1297958557008</t>
  </si>
  <si>
    <t>zhoulf@rainbowcn.com</t>
  </si>
  <si>
    <t>2018-04-20 15:43:00.067</t>
  </si>
  <si>
    <t>2018-04-17 09:00:02.0</t>
  </si>
  <si>
    <t>2018-04-20 15:42:56.0</t>
  </si>
  <si>
    <t>1300411405954</t>
  </si>
  <si>
    <t>dingjihua@rainbowcn.com</t>
  </si>
  <si>
    <t>2018-04-20 14:49:21.003</t>
  </si>
  <si>
    <t>2018-04-20 13:05:57.0</t>
  </si>
  <si>
    <t>2018-04-20 14:49:17.0</t>
  </si>
  <si>
    <t>1300320984920</t>
  </si>
  <si>
    <t>jiangxuan@rainbowcn.com</t>
  </si>
  <si>
    <t>2018-04-16 22:54:09.017</t>
  </si>
  <si>
    <t>2018-04-16 19:42:15.0</t>
  </si>
  <si>
    <t>2018-04-16 22:01:26.0</t>
  </si>
  <si>
    <t>1301320589871</t>
  </si>
  <si>
    <t>zhanggf@rainbowcn.com</t>
  </si>
  <si>
    <t>2018-04-18 20:52:37.947</t>
  </si>
  <si>
    <t>2018-04-18 19:41:20.0</t>
  </si>
  <si>
    <t>2018-04-18 20:52:34.0</t>
  </si>
  <si>
    <t>1301857854897</t>
  </si>
  <si>
    <t>liujingl@rainbowcn.com</t>
  </si>
  <si>
    <t>2018-04-18 18:46:50.213</t>
  </si>
  <si>
    <t>2018-04-18 17:13:26.0</t>
  </si>
  <si>
    <t>2018-04-18 18:46:45.0</t>
  </si>
  <si>
    <t>1300587593049</t>
  </si>
  <si>
    <t>wangxuan@rainbowcn.com</t>
  </si>
  <si>
    <t>2018-04-18 16:01:07.743</t>
  </si>
  <si>
    <t>2018-04-18 14:19:47.0</t>
  </si>
  <si>
    <t>2018-04-18 16:01:03.0</t>
  </si>
  <si>
    <t>1298570079247</t>
  </si>
  <si>
    <t>miaoy@rainbowcn.com</t>
  </si>
  <si>
    <t>2018-04-23 21:31:20.683</t>
  </si>
  <si>
    <t>2018-04-23 20:13:35.0</t>
  </si>
  <si>
    <t>2018-04-23 21:31:17.0</t>
  </si>
  <si>
    <t>1300548810337</t>
  </si>
  <si>
    <t>luqch@rainbowcn.com</t>
  </si>
  <si>
    <t>2018-04-18 16:44:30.273</t>
  </si>
  <si>
    <t>2018-04-18 15:05:57.0</t>
  </si>
  <si>
    <t>2018-04-18 16:44:26.0</t>
  </si>
  <si>
    <t>1300601073375</t>
  </si>
  <si>
    <t>hanzhengkun@rainbowcn.com</t>
  </si>
  <si>
    <t>2018-04-20 18:39:40.9</t>
  </si>
  <si>
    <t>2018-04-20 17:14:31.0</t>
  </si>
  <si>
    <t>2018-04-20 18:39:37.0</t>
  </si>
  <si>
    <t>1302017808407</t>
  </si>
  <si>
    <t>gengyg@rainbowcn.com</t>
  </si>
  <si>
    <t>2018-04-18 17:16:05.987</t>
  </si>
  <si>
    <t>2018-04-18 16:02:30.0</t>
  </si>
  <si>
    <t>2018-04-18 17:16:01.0</t>
  </si>
  <si>
    <t>1302087770753</t>
  </si>
  <si>
    <t>zhouyou@rainbowcn.com</t>
  </si>
  <si>
    <t>2018-04-19 21:47:59.72</t>
  </si>
  <si>
    <t>2018-04-19 20:11:13.0</t>
  </si>
  <si>
    <t>2018-04-19 21:47:57.0</t>
  </si>
  <si>
    <t>1299993777116</t>
  </si>
  <si>
    <t>zhouw@rainbowcn.com</t>
  </si>
  <si>
    <t>2018-04-18 22:41:50.603</t>
  </si>
  <si>
    <t>2018-04-18 21:12:10.0</t>
  </si>
  <si>
    <t>2018-04-18 22:41:47.0</t>
  </si>
  <si>
    <t>1300362440286</t>
  </si>
  <si>
    <t>xiaolinghui@rainbowcn.com</t>
  </si>
  <si>
    <t>2018-04-21 00:36:33.72</t>
  </si>
  <si>
    <t>2018-04-20 22:51:13.0</t>
  </si>
  <si>
    <t>2018-04-21 00:36:30.0</t>
  </si>
  <si>
    <t>1298891687335</t>
  </si>
  <si>
    <t>zhengy@rainbowcn.com</t>
  </si>
  <si>
    <t>2018-04-15 12:49:10.18</t>
  </si>
  <si>
    <t>2018-04-15 10:54:10.0</t>
  </si>
  <si>
    <t>2018-04-15 12:49:06.0</t>
  </si>
  <si>
    <t>1301024254090</t>
  </si>
  <si>
    <t>fengchong@rainbowcn.com</t>
  </si>
  <si>
    <t>2018-04-20 20:09:14.14</t>
  </si>
  <si>
    <t>2018-04-20 18:20:02.0</t>
  </si>
  <si>
    <t>2018-04-20 20:09:10.0</t>
  </si>
  <si>
    <t>1298334437837</t>
  </si>
  <si>
    <t>pengch@rainbowcn.com</t>
  </si>
  <si>
    <t>2018-04-24 00:07:59.057</t>
  </si>
  <si>
    <t>2018-04-23 22:53:13.0</t>
  </si>
  <si>
    <t>2018-04-24 00:07:54.0</t>
  </si>
  <si>
    <t>所属模型</t>
  </si>
  <si>
    <t>・建议他多与协调能力强的同事交流学习
・避免安排给他可能激发矛盾冲突的工作任务
・涉及到跨部门协作的任务时，向他提供必要的支持</t>
  </si>
  <si>
    <t>・鼓励他设立有挑战性的工作目标，逐步提高对自己的要求
・提醒他要多思考工作中有待改进的地方
・与他一起制定改进、提升计划，并提供指导和建议</t>
  </si>
  <si>
    <t>・安排他从事相对稳定、变化较少的工作
・让他有机会充分利用过去的经验
・如果工作有变动，尽量为他提供更多时间和支持</t>
  </si>
  <si>
    <t>・建议在分配任务时考虑下属的特点
・要求制作任务分配方案，并列出原因
・涉及到复杂任务分配时，给予必要的指导和帮助</t>
  </si>
  <si>
    <t>・为他设定明确的任务目标和完成标准
・在每一个节点上进行监督反馈，赞赏他在过程中发现的问题和取得的进步
・与他分享达成结果的策略和方法</t>
  </si>
  <si>
    <t>・安排他承担比较常规、信息分析要求不高的任务
・在面对大量复杂信息时，为他提供分析的方法论
・对他的分析和判断结果进行审核，尤其在处理复杂任务时</t>
  </si>
  <si>
    <t>・安排任务时，为他给出清晰的时间表 要求他在承担长期或复杂任务时预
・先做出规划 对他加强过程中的监控，保证阶段性成果的产出</t>
  </si>
  <si>
    <t>超市独有</t>
  </si>
  <si>
    <t>・优先安排他战略价值比较明确的任务
・在着手行动前，让他阐述自己对组织战略的理解
・安排他负责战略价值长远的任务时要加以监督、指导</t>
  </si>
  <si>
    <t>・协助他制定明确的奖惩制度
・尽量为其配备能力强、业务成熟的下属成员
・建议他尝试学习各种激励技巧</t>
  </si>
  <si>
    <t>・提醒他注意监控下属的工作进展，及时发现并纠正问题
・建议他定期组织例会，了解下属的工作情况
・要求他主动了解下属任务的进展、遇到的困难等，并提供帮助</t>
  </si>
  <si>
    <t>・提醒他多聆听客户的声音 
・鼓励他主动与客户交流，多接触客户 
・避免让他直接接触客户的投诉和抱怨</t>
  </si>
  <si>
    <t>・避免安排给他成熟度较低的下属成员
・鼓励他多与他人交流学习培养下属的经验
・为他提供培养下属方面的培训机会</t>
  </si>
  <si>
    <t>・要求他采用新方法或负责新工作时，多给予他一些时间与耐心
・鼓励他关注一些新鲜事物，并思考能否应用到工作中
・鼓励他在工作方法中尝试做出一些改变，看看工作效率是否会提高</t>
  </si>
  <si>
    <t>采购独有</t>
  </si>
  <si>
    <t>・要求他定期回顾自己和下属的工作目标，检查推进中有没有偏离
・与他定期讨论目标的完成情况以控制进程
・要求他在做事情之前，首先明确期望的最终目标和实现目标的关键节点</t>
  </si>
  <si>
    <t>・鼓励他努力发表见解，即使开始的时候不能得到认同
・传授他一些影响说服他人的技巧
・引导他使用职位权力影响下属</t>
  </si>
  <si>
    <t>小维度</t>
  </si>
  <si>
    <t>对应每条小维度的建议</t>
  </si>
  <si>
    <t>鼓励他设立有挑战性的工作目标，逐步提高对自己的要求</t>
  </si>
  <si>
    <t>・追求高标准：鼓励他设立有挑战性的工作目标，逐步提高对自己的要求</t>
  </si>
  <si>
    <t>・追求高标准：无</t>
  </si>
  <si>
    <t>与他一起制定改进、提升计划，并提供指导和建议</t>
  </si>
  <si>
    <t>・成功愿望：与他一起制定改进、提升计划，并提供指导和建议</t>
  </si>
  <si>
    <t>・成功愿望：无</t>
  </si>
  <si>
    <t>提醒他要多思考工作中有待改进的地方</t>
  </si>
  <si>
    <t>・持续完善：提醒他要多思考工作中有待改进的地方</t>
  </si>
  <si>
    <t>・持续完善：无</t>
  </si>
  <si>
    <t>优先安排他战略价值比较明确的任务</t>
  </si>
  <si>
    <t>・战略意识：优先安排他战略价值比较明确的任务</t>
  </si>
  <si>
    <t>・战略意识：无</t>
  </si>
  <si>
    <t>在着手行动前，让他阐述自己对组织战略的理解</t>
  </si>
  <si>
    <t>・战略理解：在着手行动前，让他阐述自己对组织战略的理解</t>
  </si>
  <si>
    <t>・战略理解：无</t>
  </si>
  <si>
    <t>安排他负责战略价值长远的任务时要加以监督、指导</t>
  </si>
  <si>
    <t>・战略实施：安排他负责战略价值长远的任务时要加以监督、指导</t>
  </si>
  <si>
    <t>・战略实施：无</t>
  </si>
  <si>
    <t>鼓励他努力发表见解，即使开始的时候不能得到认同</t>
  </si>
  <si>
    <t>・影响意愿：鼓励他努力发表见解，即使开始的时候不能得到认同</t>
  </si>
  <si>
    <t>・影响意愿：无</t>
  </si>
  <si>
    <t>传授他一些影响说服他人的技巧</t>
  </si>
  <si>
    <t>・说服技巧：传授他一些影响说服他人的技巧</t>
  </si>
  <si>
    <t>・说服技巧：无</t>
  </si>
  <si>
    <t>引导他使用职位权力影响下属</t>
  </si>
  <si>
    <t>・赢得认同：引导他使用职位权力影响下属</t>
  </si>
  <si>
    <t>・赢得认同：无</t>
  </si>
  <si>
    <t>安排他从事相对稳定、变化较少的工作</t>
  </si>
  <si>
    <t>・学习意愿：安排他从事相对稳定、变化较少的工作</t>
  </si>
  <si>
    <t>・学习意愿：无</t>
  </si>
  <si>
    <t>如果工作有变动，尽量为他提供更多时间和支持</t>
  </si>
  <si>
    <t>・学习效率：如果工作有变动，尽量为他提供更多时间和支持</t>
  </si>
  <si>
    <t>・学习效率：无</t>
  </si>
  <si>
    <t>让他有机会充分利用过去的经验</t>
  </si>
  <si>
    <t>・学以致用：让他有机会充分利用过去的经验</t>
  </si>
  <si>
    <t>・学以致用：无</t>
  </si>
  <si>
    <t>避免安排给他可能激发矛盾冲突的工作任务</t>
  </si>
  <si>
    <t>・追求双赢：避免安排给他可能激发矛盾冲突的工作任务</t>
  </si>
  <si>
    <t>・追求双赢：无</t>
  </si>
  <si>
    <t>涉及到跨部门协作的任务时，向他提供必要的支持</t>
  </si>
  <si>
    <t>・适度妥协：涉及到跨部门协作的任务时，向他提供必要的支持</t>
  </si>
  <si>
    <t>・适度妥协：无</t>
  </si>
  <si>
    <t>建议他多与协调能力强的同事交流学习</t>
  </si>
  <si>
    <t>・协调技巧：建议他多与协调能力强的同事交流学习</t>
  </si>
  <si>
    <t>・协调技巧：无</t>
  </si>
  <si>
    <t>建议在分配任务时考虑下属的特点</t>
  </si>
  <si>
    <t>・评估任务：建议在分配任务时考虑下属的特点</t>
  </si>
  <si>
    <t>・评估任务：无</t>
  </si>
  <si>
    <t>要求制作任务分配方案，并列出原因</t>
  </si>
  <si>
    <t>・分配任务：要求制作任务分配方案，并列出原因</t>
  </si>
  <si>
    <t>・分配任务：无</t>
  </si>
  <si>
    <t>涉及到复杂任务分配时，给予必要的指导和帮助</t>
  </si>
  <si>
    <t>・交待任务：涉及到复杂任务分配时，给予必要的指导和帮助</t>
  </si>
  <si>
    <t>・交待任务：无</t>
  </si>
  <si>
    <t>避免安排给他成熟度较低的下属成员</t>
  </si>
  <si>
    <t>・积极期望：避免安排给他成熟度较低的下属成员</t>
  </si>
  <si>
    <t>・积极期望：无</t>
  </si>
  <si>
    <t>鼓励他多与他人交流学习培养下属的经验</t>
  </si>
  <si>
    <t>・关注长期发展：鼓励他多与他人交流学习培养下属的经验</t>
  </si>
  <si>
    <t>・关注长期发展：无</t>
  </si>
  <si>
    <t>为他提供培养下属方面的培训机会</t>
  </si>
  <si>
    <t>・任务指导：为他提供培养下属方面的培训机会</t>
  </si>
  <si>
    <t>・任务指导：无</t>
  </si>
  <si>
    <t>要求他定期回顾自己和下属的工作目标，检查推进中有没有偏离</t>
  </si>
  <si>
    <t>・目标意识：要求他定期回顾自己和下属的工作目标，检查推进中有没有偏离</t>
  </si>
  <si>
    <t>・目标意识：无</t>
  </si>
  <si>
    <t>要求他在做事情之前，首先明确期望的最终目标和实现目标的关键节点</t>
  </si>
  <si>
    <t>・目标分解：要求他在做事情之前，首先明确期望的最终目标和实现目标的关键节点</t>
  </si>
  <si>
    <t>・目标分解：无</t>
  </si>
  <si>
    <t>与他定期讨论目标的完成情况以控制进程</t>
  </si>
  <si>
    <t>・目标制定：与他定期讨论目标的完成情况以控制进程</t>
  </si>
  <si>
    <t>・目标制定：无</t>
  </si>
  <si>
    <t>避免让他直接接触客户的投诉和抱怨</t>
  </si>
  <si>
    <t>・服务意识：避免让他直接接触客户的投诉和抱怨</t>
  </si>
  <si>
    <t>・服务意识：无</t>
  </si>
  <si>
    <t>提醒他多聆听客户的声音</t>
  </si>
  <si>
    <t>・站在客户角度思考问题：提醒他多聆听客户的声音</t>
  </si>
  <si>
    <t>・站在客户角度思考问题：无</t>
  </si>
  <si>
    <t xml:space="preserve"> 鼓励他主动与客户交流，多接触客户 </t>
  </si>
  <si>
    <t xml:space="preserve">・考察客户真正需求： 鼓励他主动与客户交流，多接触客户 </t>
  </si>
  <si>
    <t>・考察客户真正需求：无</t>
  </si>
  <si>
    <t>为他设定明确的任务目标和完成标准</t>
  </si>
  <si>
    <t>・看重结果：为他设定明确的任务目标和完成标准</t>
  </si>
  <si>
    <t>・看重结果：无</t>
  </si>
  <si>
    <t>在每一个节点上进行监督反馈，赞赏他在过程中发现的问题和取得的进步</t>
  </si>
  <si>
    <t>・对结果坚持不懈：在每一个节点上进行监督反馈，赞赏他在过程中发现的问题和取得的进步</t>
  </si>
  <si>
    <t>・对结果坚持不懈：无</t>
  </si>
  <si>
    <t>与他分享达成结果的策略和方法</t>
  </si>
  <si>
    <t>・采用灵活策略达成结果：与他分享达成结果的策略和方法</t>
  </si>
  <si>
    <t>・采用灵活策略达成结果：无</t>
  </si>
  <si>
    <t>提醒他注意监控下属的工作进展，及时发现并纠正问题</t>
  </si>
  <si>
    <t>・控制意愿：提醒他注意监控下属的工作进展，及时发现并纠正问题</t>
  </si>
  <si>
    <t>・控制意愿：无</t>
  </si>
  <si>
    <t>建议他定期组织例会，了解下属的工作情况</t>
  </si>
  <si>
    <t>・监督检查：建议他定期组织例会，了解下属的工作情况</t>
  </si>
  <si>
    <t>・监督检查：无</t>
  </si>
  <si>
    <t>要求他主动了解下属任务的进展、遇到的困难等，并提供帮助</t>
  </si>
  <si>
    <t>・反馈技巧：要求他主动了解下属任务的进展、遇到的困难等，并提供帮助</t>
  </si>
  <si>
    <t>・反馈技巧：无</t>
  </si>
  <si>
    <t>尽量为其配备能力强、业务成熟的下属成员</t>
  </si>
  <si>
    <t>・关注他人：尽量为其配备能力强、业务成熟的下属成员</t>
  </si>
  <si>
    <t>・关注他人：无</t>
  </si>
  <si>
    <t>协助他制定明确的奖惩制度</t>
  </si>
  <si>
    <t>・鼓励和表扬：协助他制定明确的奖惩制度</t>
  </si>
  <si>
    <t>・鼓励和表扬：无</t>
  </si>
  <si>
    <t>建议他尝试学习各种激励技巧</t>
  </si>
  <si>
    <t>・多元激励：建议他尝试学习各种激励技巧</t>
  </si>
  <si>
    <t>・多元激励：无</t>
  </si>
  <si>
    <t>安排任务时，为他给出清晰的时间表 
要求他在承担长期或复杂任务时预先做出规划 
对他加强过程中的监控，保证阶段性成果的产出</t>
  </si>
  <si>
    <t xml:space="preserve">要求他在承担长期或复杂任务时预先做出规划 </t>
  </si>
  <si>
    <t xml:space="preserve">・先规划后行动：要求他在承担长期或复杂任务时预先做出规划 </t>
  </si>
  <si>
    <t>・先规划后行动：无</t>
  </si>
  <si>
    <t>对他加强过程中的监控，保证阶段性成果的产出</t>
  </si>
  <si>
    <t>・区分任务优先级：对他加强过程中的监控，保证阶段性成果的产出</t>
  </si>
  <si>
    <t>・区分任务优先级：无</t>
  </si>
  <si>
    <t xml:space="preserve">安排任务时，为他给出清晰的时间表 </t>
  </si>
  <si>
    <t xml:space="preserve">・时间预估能力：安排任务时，为他给出清晰的时间表 </t>
  </si>
  <si>
    <t>・时间预估能力：无</t>
  </si>
  <si>
    <t>安排他承担比较常规、信息分析要求不高的任务</t>
  </si>
  <si>
    <t>・资料分析：安排他承担比较常规、信息分析要求不高的任务</t>
  </si>
  <si>
    <t>・资料分析：无</t>
  </si>
  <si>
    <t>在面对大量复杂信息时，为他提供分析的方法论</t>
  </si>
  <si>
    <t>・快速把握核心信息：在面对大量复杂信息时，为他提供分析的方法论</t>
  </si>
  <si>
    <t>・快速把握核心信息：无</t>
  </si>
  <si>
    <t>对他的分析和判断结果进行审核，尤其在处理复杂任务时</t>
  </si>
  <si>
    <t>・思维缜密：对他的分析和判断结果进行审核，尤其在处理复杂任务时</t>
  </si>
  <si>
    <t>・思维缜密：无</t>
  </si>
  <si>
    <t>对他保持足够耐心，让他有足够时间来思考清楚</t>
  </si>
  <si>
    <t>・探究心理：对他保持足够耐心，让他有足够时间来思考清楚</t>
  </si>
  <si>
    <t>・探究心理：无</t>
  </si>
  <si>
    <t>当涉及到较为复杂或难度较大的任务时，请提供协助</t>
  </si>
  <si>
    <t>・观察入微：当涉及到较为复杂或难度较大的任务时，请提供协助</t>
  </si>
  <si>
    <t>・观察入微：无</t>
  </si>
  <si>
    <t>引导他深入思考，尝试找出问题的关键与本质</t>
  </si>
  <si>
    <t>・透过现象看本质：引导他深入思考，尝试找出问题的关键与本质</t>
  </si>
  <si>
    <t>・透过现象看本质：无</t>
  </si>
  <si>
    <t>鼓励他关注一些新鲜事物，并思考能否应用到工作中</t>
  </si>
  <si>
    <t>・尝试新事物：鼓励他关注一些新鲜事物，并思考能否应用到工作中</t>
  </si>
  <si>
    <t>・尝试新事物：无</t>
  </si>
  <si>
    <t>要求他采用新方法或负责新工作时，多给予他一些时间与耐心</t>
  </si>
  <si>
    <t>・产生新想法：要求他采用新方法或负责新工作时，多给予他一些时间与耐心</t>
  </si>
  <si>
    <t>・产生新想法：无</t>
  </si>
  <si>
    <t>鼓励他在工作方法中尝试做出一些改变，看看工作效率是否会提高</t>
  </si>
  <si>
    <t>・形成新策略：鼓励他在工作方法中尝试做出一些改变，看看工作效率是否会提高</t>
  </si>
  <si>
    <t>・形成新策略：无</t>
  </si>
</sst>
</file>

<file path=xl/styles.xml><?xml version="1.0" encoding="utf-8"?>
<styleSheet xmlns="http://schemas.openxmlformats.org/spreadsheetml/2006/main">
  <numFmts count="2">
    <numFmt formatCode="0.0_ " numFmtId="164"/>
    <numFmt formatCode="0_);[Red]\(0\)" numFmtId="165"/>
  </numFmts>
  <fonts count="31">
    <font>
      <name val="等线"/>
      <family val="2"/>
      <color theme="1"/>
      <sz val="11"/>
      <scheme val="minor"/>
    </font>
    <font>
      <name val="等线"/>
      <charset val="134"/>
      <family val="3"/>
      <sz val="9"/>
      <scheme val="minor"/>
    </font>
    <font>
      <name val="等线"/>
      <charset val="134"/>
      <family val="3"/>
      <b val="1"/>
      <color theme="1"/>
      <sz val="14"/>
      <scheme val="minor"/>
    </font>
    <font>
      <name val="等线"/>
      <charset val="134"/>
      <family val="3"/>
      <color theme="1"/>
      <sz val="11"/>
      <scheme val="minor"/>
    </font>
    <font>
      <name val="等线"/>
      <charset val="134"/>
      <family val="3"/>
      <b val="1"/>
      <color theme="1"/>
      <sz val="11"/>
      <scheme val="minor"/>
    </font>
    <font>
      <name val="等线"/>
      <charset val="134"/>
      <family val="3"/>
      <b val="1"/>
      <color theme="1"/>
      <sz val="20"/>
      <scheme val="minor"/>
    </font>
    <font>
      <name val="等线"/>
      <charset val="134"/>
      <family val="3"/>
      <color theme="1"/>
      <sz val="13"/>
      <scheme val="minor"/>
    </font>
    <font>
      <name val="等线"/>
      <charset val="128"/>
      <family val="3"/>
      <color theme="1"/>
      <sz val="11"/>
      <scheme val="minor"/>
    </font>
    <font>
      <name val="等线"/>
      <charset val="134"/>
      <family val="3"/>
      <color theme="1"/>
      <sz val="10"/>
      <scheme val="minor"/>
    </font>
    <font>
      <name val="等线"/>
      <family val="2"/>
      <color indexed="0"/>
      <sz val="20"/>
      <scheme val="minor"/>
    </font>
    <font>
      <name val="Arial"/>
      <family val="2"/>
      <b val="1"/>
      <sz val="10"/>
    </font>
    <font>
      <name val="宋体"/>
      <charset val="134"/>
      <family val="3"/>
      <b val="1"/>
      <sz val="10"/>
    </font>
    <font>
      <name val="宋体"/>
      <charset val="134"/>
      <family val="3"/>
      <sz val="9"/>
    </font>
    <font>
      <name val="Arial"/>
      <family val="2"/>
      <sz val="10"/>
    </font>
    <font>
      <name val="等线"/>
      <charset val="134"/>
      <family val="2"/>
      <sz val="11"/>
      <scheme val="minor"/>
    </font>
    <font>
      <name val="等线"/>
      <charset val="134"/>
      <family val="2"/>
      <sz val="9"/>
      <scheme val="minor"/>
    </font>
    <font>
      <name val="等线"/>
      <charset val="134"/>
      <family val="3"/>
      <sz val="11"/>
      <scheme val="minor"/>
    </font>
    <font>
      <name val="等线"/>
      <charset val="128"/>
      <family val="3"/>
      <sz val="11"/>
      <scheme val="minor"/>
    </font>
    <font>
      <name val="等线"/>
      <family val="2"/>
      <color theme="1"/>
      <sz val="11"/>
      <scheme val="minor"/>
    </font>
    <font>
      <name val="等线"/>
      <family val="3"/>
      <color theme="6"/>
      <sz val="11"/>
      <scheme val="minor"/>
    </font>
    <font>
      <name val="等线"/>
      <charset val="134"/>
      <family val="3"/>
      <color theme="6"/>
      <sz val="11"/>
      <scheme val="minor"/>
    </font>
    <font>
      <name val="等线"/>
      <charset val="134"/>
      <family val="3"/>
      <b val="1"/>
      <color theme="1"/>
      <sz val="24"/>
      <scheme val="minor"/>
    </font>
    <font>
      <name val="等线"/>
      <charset val="134"/>
      <family val="3"/>
      <color theme="0"/>
      <sz val="13"/>
      <scheme val="minor"/>
    </font>
    <font>
      <name val="等线"/>
      <charset val="128"/>
      <family val="3"/>
      <sz val="11"/>
    </font>
    <font>
      <name val="等线"/>
      <charset val="134"/>
      <family val="3"/>
      <sz val="13"/>
      <scheme val="minor"/>
    </font>
    <font>
      <name val="等线"/>
      <charset val="134"/>
      <family val="3"/>
      <b val="1"/>
      <sz val="13"/>
      <scheme val="minor"/>
    </font>
    <font>
      <name val="等线"/>
      <charset val="134"/>
      <family val="3"/>
      <b val="1"/>
      <color theme="1"/>
      <sz val="13"/>
      <scheme val="minor"/>
    </font>
    <font>
      <name val="等线"/>
      <family val="3"/>
      <color theme="0" tint="-0.3499862666707358"/>
      <sz val="11"/>
      <scheme val="minor"/>
    </font>
    <font>
      <name val="等线"/>
      <family val="3"/>
      <color theme="0" tint="-0.3499862666707358"/>
      <sz val="20"/>
      <scheme val="minor"/>
    </font>
    <font>
      <name val="等线"/>
      <charset val="134"/>
      <family val="3"/>
      <color theme="0" tint="-0.3499862666707358"/>
      <sz val="11"/>
      <scheme val="minor"/>
    </font>
    <font>
      <name val="等线"/>
      <charset val="128"/>
      <family val="3"/>
      <color theme="0" tint="-0.3499862666707358"/>
      <sz val="11"/>
      <scheme val="minor"/>
    </font>
  </fonts>
  <fills count="12">
    <fill>
      <patternFill/>
    </fill>
    <fill>
      <patternFill patternType="gray125"/>
    </fill>
    <fill>
      <patternFill patternType="solid">
        <fgColor theme="0"/>
        <bgColor indexed="64"/>
      </patternFill>
    </fill>
    <fill>
      <patternFill patternType="solid">
        <fgColor theme="5" tint="0.7999816888943144"/>
        <bgColor indexed="64"/>
      </patternFill>
    </fill>
    <fill>
      <patternFill patternType="solid">
        <fgColor theme="5" tint="0.5999938962981048"/>
        <bgColor indexed="64"/>
      </patternFill>
    </fill>
    <fill>
      <patternFill patternType="solid">
        <fgColor rgb="FFFFC000"/>
        <bgColor indexed="64"/>
      </patternFill>
    </fill>
    <fill>
      <patternFill patternType="solid">
        <fgColor theme="4" tint="0.3999755851924192"/>
        <bgColor indexed="64"/>
      </patternFill>
    </fill>
    <fill>
      <patternFill patternType="solid">
        <fgColor theme="9" tint="0.5999938962981048"/>
        <bgColor indexed="64"/>
      </patternFill>
    </fill>
    <fill>
      <patternFill patternType="solid">
        <fgColor rgb="FFFFFF00"/>
        <bgColor indexed="64"/>
      </patternFill>
    </fill>
    <fill>
      <patternFill patternType="solid">
        <fgColor theme="3" tint="0.3999755851924192"/>
        <bgColor indexed="64"/>
      </patternFill>
    </fill>
    <fill>
      <patternFill patternType="solid">
        <fgColor rgb="FF82ABBA"/>
        <bgColor indexed="64"/>
      </patternFill>
    </fill>
    <fill>
      <patternFill patternType="solid">
        <fgColor rgb="FFA9C5CF"/>
        <bgColor indexed="64"/>
      </patternFill>
    </fill>
  </fills>
  <borders count="36">
    <border>
      <left/>
      <right/>
      <top/>
      <bottom/>
      <diagonal/>
    </border>
    <border>
      <left/>
      <right style="thin">
        <color theme="6"/>
      </right>
      <top/>
      <bottom/>
      <diagonal/>
    </border>
    <border>
      <left/>
      <right/>
      <top style="thin">
        <color theme="2" tint="-0.499984740745262"/>
      </top>
      <bottom style="thin">
        <color theme="2" tint="-0.499984740745262"/>
      </bottom>
      <diagonal/>
    </border>
    <border>
      <left/>
      <right/>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1" tint="0.3499862666707358"/>
      </left>
      <right/>
      <top style="thin">
        <color theme="2" tint="-0.499984740745262"/>
      </top>
      <bottom style="thin">
        <color theme="2" tint="-0.499984740745262"/>
      </bottom>
      <diagonal/>
    </border>
    <border>
      <left style="thin">
        <color theme="1" tint="0.3499862666707358"/>
      </left>
      <right/>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top/>
      <bottom style="thin">
        <color theme="1" tint="0.3499862666707358"/>
      </bottom>
      <diagonal/>
    </border>
    <border>
      <left style="thin">
        <color theme="1" tint="0.3499862666707358"/>
      </left>
      <right/>
      <top/>
      <bottom/>
      <diagonal/>
    </border>
    <border>
      <left style="thin">
        <color theme="1" tint="0.3499862666707358"/>
      </left>
      <right/>
      <top/>
      <bottom style="thin">
        <color theme="1" tint="0.3499862666707358"/>
      </bottom>
      <diagonal/>
    </border>
    <border>
      <left/>
      <right style="thin">
        <color theme="1" tint="0.3499862666707358"/>
      </right>
      <top style="thin">
        <color theme="2" tint="-0.499984740745262"/>
      </top>
      <bottom style="thin">
        <color theme="2" tint="-0.499984740745262"/>
      </bottom>
      <diagonal/>
    </border>
    <border>
      <left style="thin">
        <color theme="2" tint="-0.499984740745262"/>
      </left>
      <right style="thin">
        <color theme="1" tint="0.3499862666707358"/>
      </right>
      <top style="thin">
        <color theme="2" tint="-0.499984740745262"/>
      </top>
      <bottom style="thin">
        <color theme="2" tint="-0.499984740745262"/>
      </bottom>
      <diagonal/>
    </border>
    <border>
      <left/>
      <right style="thin">
        <color theme="1" tint="0.3499862666707358"/>
      </right>
      <top/>
      <bottom/>
      <diagonal/>
    </border>
    <border>
      <left/>
      <right style="thin">
        <color theme="1" tint="0.3499862666707358"/>
      </right>
      <top/>
      <bottom style="thin">
        <color theme="2" tint="-0.499984740745262"/>
      </bottom>
      <diagonal/>
    </border>
    <border>
      <left/>
      <right style="thin">
        <color theme="1" tint="0.3499862666707358"/>
      </right>
      <top/>
      <bottom style="thin">
        <color theme="1" tint="0.3499862666707358"/>
      </bottom>
      <diagonal/>
    </border>
    <border>
      <left style="thin">
        <color theme="1" tint="0.3499862666707358"/>
      </left>
      <right/>
      <top style="thin">
        <color theme="1" tint="0.3499862666707358"/>
      </top>
      <bottom style="thin">
        <color theme="2" tint="-0.499984740745262"/>
      </bottom>
      <diagonal/>
    </border>
    <border>
      <left/>
      <right/>
      <top style="thin">
        <color theme="1" tint="0.3499862666707358"/>
      </top>
      <bottom style="thin">
        <color theme="2" tint="-0.499984740745262"/>
      </bottom>
      <diagonal/>
    </border>
    <border>
      <left/>
      <right style="thin">
        <color theme="1" tint="0.3499862666707358"/>
      </right>
      <top style="thin">
        <color theme="1" tint="0.3499862666707358"/>
      </top>
      <bottom style="thin">
        <color theme="2"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diagonal/>
    </border>
    <border>
      <left/>
      <right style="thin">
        <color theme="1" tint="0.499984740745262"/>
      </right>
      <top/>
      <bottom/>
      <diagonal/>
    </border>
    <border>
      <left style="thin">
        <color theme="1" tint="0.3499862666707358"/>
      </left>
      <right/>
      <top/>
      <bottom style="thin">
        <color theme="1" tint="0.499984740745262"/>
      </bottom>
      <diagonal/>
    </border>
    <border>
      <left/>
      <right/>
      <top/>
      <bottom style="thin">
        <color theme="1" tint="0.499984740745262"/>
      </bottom>
      <diagonal/>
    </border>
    <border>
      <left/>
      <right style="thin">
        <color theme="1" tint="0.3499862666707358"/>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indexed="64"/>
      </left>
      <right style="thin">
        <color indexed="64"/>
      </right>
      <top style="thin">
        <color indexed="64"/>
      </top>
      <bottom style="thin">
        <color indexed="64"/>
      </bottom>
      <diagonal/>
    </border>
    <border>
      <left/>
      <right style="thin">
        <color theme="1" tint="0.499984740745262"/>
      </right>
      <top style="thin">
        <color theme="1" tint="0.499984740745262"/>
      </top>
      <bottom style="thin">
        <color theme="2" tint="-0.499984740745262"/>
      </bottom>
      <diagonal/>
    </border>
  </borders>
  <cellStyleXfs count="2">
    <xf borderId="0" fillId="0" fontId="18" numFmtId="0"/>
    <xf borderId="0" fillId="0" fontId="18" numFmtId="0"/>
  </cellStyleXfs>
  <cellXfs count="180">
    <xf borderId="0" fillId="0" fontId="0" numFmtId="0" pivotButton="0" quotePrefix="0" xfId="0"/>
    <xf applyAlignment="1" borderId="0" fillId="2" fontId="3" numFmtId="0" pivotButton="0" quotePrefix="0" xfId="0">
      <alignment vertical="center"/>
    </xf>
    <xf applyAlignment="1" borderId="0" fillId="2" fontId="4" numFmtId="0" pivotButton="0" quotePrefix="0" xfId="0">
      <alignment vertical="center"/>
    </xf>
    <xf applyAlignment="1" borderId="0" fillId="2" fontId="5" numFmtId="0" pivotButton="0" quotePrefix="0" xfId="0">
      <alignment vertical="center"/>
    </xf>
    <xf applyAlignment="1" borderId="0" fillId="2" fontId="3" numFmtId="0" pivotButton="0" quotePrefix="0" xfId="0">
      <alignment horizontal="center" vertical="center"/>
    </xf>
    <xf applyAlignment="1" borderId="2" fillId="2" fontId="3" numFmtId="0" pivotButton="0" quotePrefix="0" xfId="0">
      <alignment vertical="center"/>
    </xf>
    <xf applyAlignment="1" borderId="4" fillId="2" fontId="3" numFmtId="0" pivotButton="0" quotePrefix="0" xfId="0">
      <alignment vertical="center"/>
    </xf>
    <xf applyAlignment="1" borderId="0" fillId="2" fontId="3" numFmtId="0" pivotButton="0" quotePrefix="0" xfId="0">
      <alignment vertical="center" wrapText="1"/>
    </xf>
    <xf applyAlignment="1" borderId="5" fillId="2" fontId="4" numFmtId="0" pivotButton="0" quotePrefix="0" xfId="0">
      <alignment vertical="center"/>
    </xf>
    <xf applyAlignment="1" borderId="0" fillId="2" fontId="3" numFmtId="0" pivotButton="0" quotePrefix="0" xfId="0">
      <alignment vertical="top" wrapText="1"/>
    </xf>
    <xf applyAlignment="1" borderId="0" fillId="2" fontId="3" numFmtId="0" pivotButton="0" quotePrefix="0" xfId="0">
      <alignment vertical="top"/>
    </xf>
    <xf applyAlignment="1" borderId="0" fillId="2" fontId="3" numFmtId="0" pivotButton="0" quotePrefix="0" xfId="0">
      <alignment horizontal="right" vertical="center" wrapText="1"/>
    </xf>
    <xf applyAlignment="1" borderId="0" fillId="2" fontId="4" numFmtId="0" pivotButton="0" quotePrefix="0" xfId="0">
      <alignment vertical="center" wrapText="1"/>
    </xf>
    <xf applyAlignment="1" borderId="0" fillId="2" fontId="3" numFmtId="0" pivotButton="0" quotePrefix="0" xfId="0">
      <alignment vertical="center" wrapText="1"/>
    </xf>
    <xf applyAlignment="1" borderId="6" fillId="2" fontId="4" numFmtId="0" pivotButton="0" quotePrefix="0" xfId="0">
      <alignment vertical="center"/>
    </xf>
    <xf applyAlignment="1" borderId="3" fillId="2" fontId="3" numFmtId="0" pivotButton="0" quotePrefix="0" xfId="0">
      <alignment vertical="center"/>
    </xf>
    <xf applyAlignment="1" borderId="7" fillId="2" fontId="3" numFmtId="0" pivotButton="0" quotePrefix="0" xfId="0">
      <alignment vertical="center"/>
    </xf>
    <xf applyAlignment="1" borderId="9" fillId="2" fontId="3" numFmtId="0" pivotButton="0" quotePrefix="0" xfId="0">
      <alignment vertical="center" wrapText="1"/>
    </xf>
    <xf applyAlignment="1" borderId="12" fillId="2" fontId="3" numFmtId="0" pivotButton="0" quotePrefix="0" xfId="0">
      <alignment vertical="center"/>
    </xf>
    <xf applyAlignment="1" borderId="13" fillId="2" fontId="3" numFmtId="0" pivotButton="0" quotePrefix="0" xfId="0">
      <alignment vertical="center" wrapText="1"/>
    </xf>
    <xf applyAlignment="1" borderId="19" fillId="2" fontId="3" numFmtId="0" pivotButton="0" quotePrefix="0" xfId="0">
      <alignment vertical="center"/>
    </xf>
    <xf applyAlignment="1" borderId="0" fillId="0" fontId="9" numFmtId="0" pivotButton="0" quotePrefix="0" xfId="0">
      <alignment horizontal="center"/>
    </xf>
    <xf borderId="0" fillId="0" fontId="9" numFmtId="0" pivotButton="0" quotePrefix="0" xfId="0"/>
    <xf applyAlignment="1" borderId="0" fillId="0" fontId="0" numFmtId="0" pivotButton="0" quotePrefix="0" xfId="0">
      <alignment vertical="center"/>
    </xf>
    <xf applyAlignment="1" borderId="0" fillId="0" fontId="0" numFmtId="0" pivotButton="0" quotePrefix="0" xfId="0">
      <alignment horizontal="center" vertical="center"/>
    </xf>
    <xf applyAlignment="1" borderId="0" fillId="3" fontId="0" numFmtId="0" pivotButton="0" quotePrefix="0" xfId="0">
      <alignment horizontal="center" vertical="center"/>
    </xf>
    <xf applyAlignment="1" borderId="0" fillId="4" fontId="0" numFmtId="0" pivotButton="0" quotePrefix="0" xfId="0">
      <alignment vertical="center"/>
    </xf>
    <xf applyAlignment="1" borderId="0" fillId="0" fontId="0" numFmtId="9" pivotButton="0" quotePrefix="0" xfId="0">
      <alignment vertical="center"/>
    </xf>
    <xf applyAlignment="1" borderId="0" fillId="0" fontId="0" numFmtId="164" pivotButton="0" quotePrefix="0" xfId="0">
      <alignment horizontal="center" vertical="center"/>
    </xf>
    <xf applyAlignment="1" borderId="0" fillId="5" fontId="0" numFmtId="0" pivotButton="0" quotePrefix="0" xfId="0">
      <alignment vertical="center"/>
    </xf>
    <xf applyAlignment="1" borderId="0" fillId="6" fontId="0" numFmtId="0" pivotButton="0" quotePrefix="0" xfId="0">
      <alignment vertical="center"/>
    </xf>
    <xf borderId="0" fillId="0" fontId="10" numFmtId="0" pivotButton="0" quotePrefix="0" xfId="0"/>
    <xf borderId="0" fillId="0" fontId="11" numFmtId="0" pivotButton="0" quotePrefix="0" xfId="0"/>
    <xf applyAlignment="1" borderId="0" fillId="0" fontId="0" numFmtId="0" pivotButton="0" quotePrefix="0" xfId="0">
      <alignment vertical="center"/>
    </xf>
    <xf borderId="0" fillId="0" fontId="13" numFmtId="0" pivotButton="0" quotePrefix="0" xfId="0"/>
    <xf borderId="0" fillId="0" fontId="13" numFmtId="165" pivotButton="0" quotePrefix="0" xfId="0"/>
    <xf borderId="0" fillId="0" fontId="13" numFmtId="0" pivotButton="0" quotePrefix="0" xfId="0"/>
    <xf applyAlignment="1" borderId="0" fillId="7" fontId="0" numFmtId="0" pivotButton="0" quotePrefix="0" xfId="0">
      <alignment vertical="center"/>
    </xf>
    <xf applyAlignment="1" borderId="0" fillId="0" fontId="14" numFmtId="0" pivotButton="0" quotePrefix="0" xfId="0">
      <alignment vertical="center"/>
    </xf>
    <xf applyAlignment="1" borderId="0" fillId="0" fontId="16" numFmtId="0" pivotButton="0" quotePrefix="0" xfId="0">
      <alignment vertical="center"/>
    </xf>
    <xf applyAlignment="1" borderId="0" fillId="2" fontId="7" numFmtId="0" pivotButton="0" quotePrefix="0" xfId="0">
      <alignment horizontal="left" wrapText="1"/>
    </xf>
    <xf applyAlignment="1" borderId="0" fillId="0" fontId="0" numFmtId="0" pivotButton="0" quotePrefix="0" xfId="0">
      <alignment horizontal="center" vertical="center"/>
    </xf>
    <xf applyAlignment="1" borderId="0" fillId="7" fontId="14" numFmtId="0" pivotButton="0" quotePrefix="0" xfId="0">
      <alignment vertical="center"/>
    </xf>
    <xf applyAlignment="1" borderId="0" fillId="7" fontId="17" numFmtId="0" pivotButton="0" quotePrefix="0" xfId="0">
      <alignment vertical="center"/>
    </xf>
    <xf applyAlignment="1" borderId="0" fillId="2" fontId="3" numFmtId="0" pivotButton="0" quotePrefix="0" xfId="0">
      <alignment horizontal="left" vertical="center" wrapText="1"/>
    </xf>
    <xf applyAlignment="1" borderId="29" fillId="2" fontId="3" numFmtId="0" pivotButton="0" quotePrefix="0" xfId="0">
      <alignment horizontal="left" vertical="center" wrapText="1"/>
    </xf>
    <xf applyAlignment="1" borderId="0" fillId="2" fontId="3" numFmtId="0" pivotButton="0" quotePrefix="0" xfId="0">
      <alignment horizontal="left" vertical="top" wrapText="1"/>
    </xf>
    <xf applyAlignment="1" borderId="0" fillId="0" fontId="13" numFmtId="0" pivotButton="0" quotePrefix="0" xfId="0">
      <alignment horizontal="center"/>
    </xf>
    <xf applyAlignment="1" borderId="29" fillId="2" fontId="7" numFmtId="0" pivotButton="0" quotePrefix="0" xfId="0">
      <alignment horizontal="left" wrapText="1"/>
    </xf>
    <xf applyAlignment="1" borderId="33" fillId="2" fontId="3" numFmtId="0" pivotButton="0" quotePrefix="0" xfId="0">
      <alignment vertical="center"/>
    </xf>
    <xf applyAlignment="1" borderId="0" fillId="0" fontId="0" numFmtId="164" pivotButton="0" quotePrefix="0" xfId="0">
      <alignment vertical="center"/>
    </xf>
    <xf applyAlignment="1" borderId="34" fillId="0" fontId="0" numFmtId="0" pivotButton="0" quotePrefix="0" xfId="0">
      <alignment vertical="center"/>
    </xf>
    <xf applyAlignment="1" borderId="34" fillId="0" fontId="0" numFmtId="0" pivotButton="0" quotePrefix="0" xfId="0">
      <alignment horizontal="left" vertical="center" wrapText="1"/>
    </xf>
    <xf applyAlignment="1" borderId="34" fillId="0" fontId="0" numFmtId="0" pivotButton="0" quotePrefix="0" xfId="0">
      <alignment vertical="center" wrapText="1"/>
    </xf>
    <xf applyAlignment="1" borderId="34" fillId="9" fontId="0" numFmtId="0" pivotButton="0" quotePrefix="0" xfId="0">
      <alignment vertical="center"/>
    </xf>
    <xf borderId="34" fillId="8" fontId="18" numFmtId="0" pivotButton="0" quotePrefix="0" xfId="1"/>
    <xf applyAlignment="1" borderId="34" fillId="0" fontId="7" numFmtId="0" pivotButton="0" quotePrefix="0" xfId="0">
      <alignment vertical="center" wrapText="1"/>
    </xf>
    <xf applyAlignment="1" borderId="34" fillId="0" fontId="7" numFmtId="0" pivotButton="0" quotePrefix="0" xfId="0">
      <alignment horizontal="left" vertical="center" wrapText="1"/>
    </xf>
    <xf applyAlignment="1" borderId="0" fillId="8" fontId="0" numFmtId="0" pivotButton="0" quotePrefix="0" xfId="0">
      <alignment vertical="center"/>
    </xf>
    <xf applyAlignment="1" borderId="0" fillId="8" fontId="0" numFmtId="164" pivotButton="0" quotePrefix="0" xfId="0">
      <alignment horizontal="center" vertical="center"/>
    </xf>
    <xf borderId="0" fillId="8" fontId="13" numFmtId="0" pivotButton="0" quotePrefix="0" xfId="0"/>
    <xf applyAlignment="1" borderId="0" fillId="8" fontId="13" numFmtId="0" pivotButton="0" quotePrefix="0" xfId="0">
      <alignment horizontal="center"/>
    </xf>
    <xf applyAlignment="1" borderId="0" fillId="8" fontId="0" numFmtId="9" pivotButton="0" quotePrefix="0" xfId="0">
      <alignment vertical="center"/>
    </xf>
    <xf applyAlignment="1" borderId="0" fillId="2" fontId="19" numFmtId="0" pivotButton="0" quotePrefix="0" xfId="0">
      <alignment vertical="center"/>
    </xf>
    <xf applyAlignment="1" borderId="0" fillId="2" fontId="20" numFmtId="0" pivotButton="0" quotePrefix="0" xfId="0">
      <alignment vertical="top"/>
    </xf>
    <xf applyAlignment="1" borderId="0" fillId="2" fontId="20" numFmtId="0" pivotButton="0" quotePrefix="0" xfId="0">
      <alignment horizontal="left" vertical="center"/>
    </xf>
    <xf applyAlignment="1" borderId="0" fillId="0" fontId="0" numFmtId="0" pivotButton="0" quotePrefix="0" xfId="0">
      <alignment horizontal="center" vertical="center"/>
    </xf>
    <xf applyAlignment="1" borderId="0" fillId="0" fontId="0" numFmtId="164" pivotButton="0" quotePrefix="0" xfId="0">
      <alignment vertical="center"/>
    </xf>
    <xf applyAlignment="1" borderId="0" fillId="8" fontId="0" numFmtId="164" pivotButton="0" quotePrefix="0" xfId="0">
      <alignment vertical="center"/>
    </xf>
    <xf applyAlignment="1" borderId="34" fillId="0" fontId="0" numFmtId="0" pivotButton="0" quotePrefix="0" xfId="0">
      <alignment horizontal="center" vertical="center"/>
    </xf>
    <xf applyAlignment="1" borderId="34" fillId="0" fontId="0" numFmtId="0" pivotButton="0" quotePrefix="0" xfId="0">
      <alignment horizontal="left" vertical="center"/>
    </xf>
    <xf applyAlignment="1" borderId="34" fillId="8" fontId="18" numFmtId="0" pivotButton="0" quotePrefix="0" xfId="1">
      <alignment horizontal="center" vertical="center"/>
    </xf>
    <xf applyAlignment="1" borderId="34" fillId="0" fontId="0" numFmtId="0" pivotButton="0" quotePrefix="0" xfId="0">
      <alignment horizontal="center" vertical="center" wrapText="1"/>
    </xf>
    <xf applyAlignment="1" borderId="0" fillId="0" fontId="0" numFmtId="0" pivotButton="0" quotePrefix="0" xfId="0">
      <alignment horizontal="left" vertical="center"/>
    </xf>
    <xf applyAlignment="1" borderId="34" fillId="0" fontId="7" numFmtId="0" pivotButton="0" quotePrefix="0" xfId="0">
      <alignment horizontal="center" vertical="center"/>
    </xf>
    <xf applyAlignment="1" borderId="34" fillId="0" fontId="7" numFmtId="0" pivotButton="0" quotePrefix="0" xfId="0">
      <alignment horizontal="left" vertical="center"/>
    </xf>
    <xf applyAlignment="1" borderId="34" fillId="8" fontId="0" numFmtId="0" pivotButton="0" quotePrefix="0" xfId="0">
      <alignment horizontal="center" vertical="center"/>
    </xf>
    <xf applyAlignment="1" borderId="34" fillId="8" fontId="7" numFmtId="0" pivotButton="0" quotePrefix="0" xfId="0">
      <alignment horizontal="center" vertical="center"/>
    </xf>
    <xf applyAlignment="1" borderId="34" fillId="8" fontId="0" numFmtId="0" pivotButton="0" quotePrefix="0" xfId="0">
      <alignment horizontal="center" vertical="center"/>
    </xf>
    <xf applyAlignment="1" borderId="34" fillId="8" fontId="0" numFmtId="0" pivotButton="0" quotePrefix="0" xfId="0">
      <alignment vertical="center" wrapText="1"/>
    </xf>
    <xf applyAlignment="1" borderId="34" fillId="8" fontId="0" numFmtId="0" pivotButton="0" quotePrefix="0" xfId="0">
      <alignment horizontal="left" vertical="center"/>
    </xf>
    <xf applyAlignment="1" borderId="34" fillId="8" fontId="7" numFmtId="0" pivotButton="0" quotePrefix="0" xfId="0">
      <alignment horizontal="left" vertical="center"/>
    </xf>
    <xf applyAlignment="1" borderId="34" fillId="8" fontId="0" numFmtId="0" pivotButton="0" quotePrefix="0" xfId="0">
      <alignment vertical="center"/>
    </xf>
    <xf applyAlignment="1" borderId="0" fillId="8" fontId="0" numFmtId="0" pivotButton="0" quotePrefix="0" xfId="0">
      <alignment vertical="center"/>
    </xf>
    <xf applyAlignment="1" borderId="17" fillId="10" fontId="6" numFmtId="0" pivotButton="0" quotePrefix="0" xfId="0">
      <alignment vertical="center"/>
    </xf>
    <xf applyAlignment="1" borderId="17" fillId="10" fontId="6" numFmtId="164" pivotButton="0" quotePrefix="0" xfId="0">
      <alignment horizontal="center" vertical="center"/>
    </xf>
    <xf applyAlignment="1" borderId="18" fillId="10" fontId="6" numFmtId="0" pivotButton="0" quotePrefix="0" xfId="0">
      <alignment vertical="center"/>
    </xf>
    <xf applyAlignment="1" borderId="2" fillId="10" fontId="6" numFmtId="0" pivotButton="0" quotePrefix="0" xfId="0">
      <alignment vertical="center"/>
    </xf>
    <xf applyAlignment="1" borderId="11" fillId="10" fontId="6" numFmtId="0" pivotButton="0" quotePrefix="0" xfId="0">
      <alignment vertical="center"/>
    </xf>
    <xf applyAlignment="1" borderId="20" fillId="11" fontId="3" numFmtId="0" pivotButton="0" quotePrefix="0" xfId="0">
      <alignment vertical="center" wrapText="1"/>
    </xf>
    <xf applyAlignment="1" borderId="0" fillId="0" fontId="14" numFmtId="0" pivotButton="0" quotePrefix="0" xfId="0">
      <alignment vertical="center" wrapText="1"/>
    </xf>
    <xf applyAlignment="1" borderId="0" fillId="0" fontId="0" numFmtId="0" pivotButton="0" quotePrefix="0" xfId="0">
      <alignment vertical="center" wrapText="1"/>
    </xf>
    <xf applyAlignment="1" borderId="0" fillId="0" fontId="17" numFmtId="0" pivotButton="0" quotePrefix="0" xfId="0">
      <alignment vertical="center" wrapText="1"/>
    </xf>
    <xf applyAlignment="1" borderId="3" fillId="10" fontId="6" numFmtId="0" pivotButton="0" quotePrefix="0" xfId="0">
      <alignment vertical="center"/>
    </xf>
    <xf applyAlignment="1" borderId="3" fillId="10" fontId="22" numFmtId="0" pivotButton="0" quotePrefix="0" xfId="0">
      <alignment vertical="center"/>
    </xf>
    <xf applyAlignment="1" borderId="35" fillId="10" fontId="22" numFmtId="0" pivotButton="0" quotePrefix="0" xfId="0">
      <alignment vertical="center"/>
    </xf>
    <xf applyAlignment="1" borderId="3" fillId="10" fontId="24" numFmtId="0" pivotButton="0" quotePrefix="0" xfId="0">
      <alignment vertical="center"/>
    </xf>
    <xf applyAlignment="1" borderId="6" fillId="10" fontId="25" numFmtId="0" pivotButton="0" quotePrefix="0" xfId="0">
      <alignment vertical="center"/>
    </xf>
    <xf applyAlignment="1" borderId="21" fillId="10" fontId="22" numFmtId="0" pivotButton="0" quotePrefix="0" xfId="0">
      <alignment horizontal="left" vertical="center"/>
    </xf>
    <xf applyAlignment="1" borderId="22" fillId="10" fontId="22" numFmtId="0" pivotButton="0" quotePrefix="0" xfId="0">
      <alignment horizontal="left" vertical="center"/>
    </xf>
    <xf applyAlignment="1" borderId="16" fillId="10" fontId="26" numFmtId="0" pivotButton="0" quotePrefix="0" xfId="0">
      <alignment vertical="center"/>
    </xf>
    <xf applyAlignment="1" borderId="5" fillId="10" fontId="26" numFmtId="0" pivotButton="0" quotePrefix="0" xfId="0">
      <alignment vertical="center"/>
    </xf>
    <xf applyAlignment="1" borderId="0" fillId="2" fontId="27" numFmtId="0" pivotButton="0" quotePrefix="0" xfId="0">
      <alignment vertical="center"/>
    </xf>
    <xf applyAlignment="1" borderId="0" fillId="11" fontId="27" numFmtId="0" pivotButton="0" quotePrefix="0" xfId="0">
      <alignment horizontal="left" vertical="center"/>
    </xf>
    <xf applyAlignment="1" borderId="0" fillId="2" fontId="28" numFmtId="0" pivotButton="0" quotePrefix="0" xfId="0">
      <alignment vertical="center"/>
    </xf>
    <xf applyAlignment="1" borderId="0" fillId="2" fontId="29" numFmtId="0" pivotButton="0" quotePrefix="0" xfId="0">
      <alignment vertical="center"/>
    </xf>
    <xf applyAlignment="1" borderId="1" fillId="2" fontId="29" numFmtId="0" pivotButton="0" quotePrefix="0" xfId="0">
      <alignment vertical="center"/>
    </xf>
    <xf applyAlignment="1" borderId="0" fillId="2" fontId="29" numFmtId="0" pivotButton="0" quotePrefix="0" xfId="0">
      <alignment vertical="top"/>
    </xf>
    <xf applyAlignment="1" borderId="0" fillId="11" fontId="29" numFmtId="0" pivotButton="0" quotePrefix="0" xfId="0">
      <alignment horizontal="left" vertical="top"/>
    </xf>
    <xf applyAlignment="1" borderId="0" fillId="2" fontId="29" numFmtId="0" pivotButton="0" quotePrefix="0" xfId="0">
      <alignment horizontal="left" vertical="top"/>
    </xf>
    <xf applyAlignment="1" borderId="0" fillId="2" fontId="29" numFmtId="0" pivotButton="0" quotePrefix="0" xfId="0">
      <alignment vertical="center" wrapText="1"/>
    </xf>
    <xf applyAlignment="1" borderId="0" fillId="11" fontId="29" numFmtId="0" pivotButton="0" quotePrefix="0" xfId="0">
      <alignment vertical="center"/>
    </xf>
    <xf applyAlignment="1" borderId="0" fillId="2" fontId="29" numFmtId="0" pivotButton="0" quotePrefix="0" xfId="0">
      <alignment horizontal="left" vertical="center"/>
    </xf>
    <xf applyAlignment="1" borderId="0" fillId="2" fontId="29" numFmtId="164" pivotButton="0" quotePrefix="0" xfId="0">
      <alignment vertical="center"/>
    </xf>
    <xf applyAlignment="1" borderId="0" fillId="2" fontId="21" numFmtId="0" pivotButton="0" quotePrefix="0" xfId="0">
      <alignment horizontal="right" vertical="center"/>
    </xf>
    <xf applyAlignment="1" borderId="9" fillId="2" fontId="3" numFmtId="0" pivotButton="0" quotePrefix="0" xfId="0">
      <alignment horizontal="left" vertical="center" wrapText="1"/>
    </xf>
    <xf applyAlignment="1" borderId="0" fillId="2" fontId="3" numFmtId="0" pivotButton="0" quotePrefix="0" xfId="0">
      <alignment horizontal="left" vertical="center" wrapText="1"/>
    </xf>
    <xf applyAlignment="1" borderId="13" fillId="2" fontId="3" numFmtId="0" pivotButton="0" quotePrefix="0" xfId="0">
      <alignment horizontal="left" vertical="center" wrapText="1"/>
    </xf>
    <xf applyAlignment="1" borderId="28" fillId="2" fontId="3" numFmtId="0" pivotButton="0" quotePrefix="0" xfId="0">
      <alignment horizontal="left" vertical="center" wrapText="1"/>
    </xf>
    <xf applyAlignment="1" borderId="29" fillId="2" fontId="3" numFmtId="0" pivotButton="0" quotePrefix="0" xfId="0">
      <alignment horizontal="left" vertical="center" wrapText="1"/>
    </xf>
    <xf applyAlignment="1" borderId="30" fillId="2" fontId="3" numFmtId="0" pivotButton="0" quotePrefix="0" xfId="0">
      <alignment horizontal="left" vertical="center" wrapText="1"/>
    </xf>
    <xf applyAlignment="1" borderId="10" fillId="2" fontId="8" numFmtId="0" pivotButton="0" quotePrefix="0" xfId="0">
      <alignment horizontal="left" vertical="center" wrapText="1"/>
    </xf>
    <xf applyAlignment="1" borderId="8" fillId="2" fontId="8" numFmtId="0" pivotButton="0" quotePrefix="0" xfId="0">
      <alignment horizontal="left" vertical="center" wrapText="1"/>
    </xf>
    <xf applyAlignment="1" borderId="15" fillId="2" fontId="8" numFmtId="0" pivotButton="0" quotePrefix="0" xfId="0">
      <alignment horizontal="left" vertical="center" wrapText="1"/>
    </xf>
    <xf applyAlignment="1" borderId="6" fillId="10" fontId="25" numFmtId="0" pivotButton="0" quotePrefix="0" xfId="0">
      <alignment horizontal="left" vertical="center"/>
    </xf>
    <xf applyAlignment="1" borderId="3" fillId="10" fontId="25" numFmtId="0" pivotButton="0" quotePrefix="0" xfId="0">
      <alignment horizontal="left" vertical="center"/>
    </xf>
    <xf applyAlignment="1" borderId="20" fillId="2" fontId="4" numFmtId="0" pivotButton="0" quotePrefix="0" xfId="0">
      <alignment horizontal="left" vertical="center"/>
    </xf>
    <xf applyAlignment="1" borderId="21" fillId="2" fontId="4" numFmtId="0" pivotButton="0" quotePrefix="0" xfId="0">
      <alignment horizontal="left" vertical="center"/>
    </xf>
    <xf applyAlignment="1" borderId="24" fillId="2" fontId="4" numFmtId="0" pivotButton="0" quotePrefix="0" xfId="0">
      <alignment horizontal="left" vertical="center"/>
    </xf>
    <xf applyAlignment="1" borderId="25" fillId="2" fontId="4" numFmtId="0" pivotButton="0" quotePrefix="0" xfId="0">
      <alignment horizontal="left" vertical="center"/>
    </xf>
    <xf applyAlignment="1" borderId="26" fillId="2" fontId="7" numFmtId="0" pivotButton="0" quotePrefix="0" xfId="0">
      <alignment horizontal="left" wrapText="1"/>
    </xf>
    <xf applyAlignment="1" borderId="0" fillId="2" fontId="7" numFmtId="0" pivotButton="0" quotePrefix="0" xfId="0">
      <alignment horizontal="left" wrapText="1"/>
    </xf>
    <xf applyAlignment="1" borderId="27" fillId="2" fontId="7" numFmtId="0" pivotButton="0" quotePrefix="0" xfId="0">
      <alignment horizontal="left" wrapText="1"/>
    </xf>
    <xf applyAlignment="1" borderId="19" fillId="11" fontId="4" numFmtId="0" pivotButton="0" quotePrefix="0" xfId="0">
      <alignment horizontal="left" vertical="center" wrapText="1"/>
    </xf>
    <xf applyAlignment="1" borderId="26" fillId="2" fontId="3" numFmtId="0" pivotButton="0" quotePrefix="0" xfId="0">
      <alignment horizontal="left" wrapText="1"/>
    </xf>
    <xf applyAlignment="1" borderId="0" fillId="2" fontId="3" numFmtId="0" pivotButton="0" quotePrefix="0" xfId="0">
      <alignment horizontal="left" wrapText="1"/>
    </xf>
    <xf applyAlignment="1" borderId="27" fillId="2" fontId="3" numFmtId="0" pivotButton="0" quotePrefix="0" xfId="0">
      <alignment horizontal="left" wrapText="1"/>
    </xf>
    <xf applyAlignment="1" borderId="26" fillId="2" fontId="3" numFmtId="0" pivotButton="0" quotePrefix="0" xfId="0">
      <alignment horizontal="left" vertical="top" wrapText="1"/>
    </xf>
    <xf applyAlignment="1" borderId="0" fillId="2" fontId="3" numFmtId="0" pivotButton="0" quotePrefix="0" xfId="0">
      <alignment horizontal="left" vertical="top" wrapText="1"/>
    </xf>
    <xf applyAlignment="1" borderId="27" fillId="2" fontId="3" numFmtId="0" pivotButton="0" quotePrefix="0" xfId="0">
      <alignment horizontal="left" vertical="top" wrapText="1"/>
    </xf>
    <xf applyAlignment="1" borderId="26" fillId="2" fontId="4" numFmtId="0" pivotButton="0" quotePrefix="0" xfId="0">
      <alignment horizontal="left" vertical="center" wrapText="1"/>
    </xf>
    <xf applyAlignment="1" borderId="0" fillId="2" fontId="4" numFmtId="0" pivotButton="0" quotePrefix="0" xfId="0">
      <alignment horizontal="left" vertical="center" wrapText="1"/>
    </xf>
    <xf applyAlignment="1" borderId="27" fillId="2" fontId="4" numFmtId="0" pivotButton="0" quotePrefix="0" xfId="0">
      <alignment horizontal="left" vertical="center" wrapText="1"/>
    </xf>
    <xf applyAlignment="1" borderId="22" fillId="2" fontId="4" numFmtId="0" pivotButton="0" quotePrefix="0" xfId="0">
      <alignment horizontal="left" vertical="center"/>
    </xf>
    <xf applyAlignment="1" borderId="21" fillId="11" fontId="3" numFmtId="0" pivotButton="0" quotePrefix="0" xfId="0">
      <alignment horizontal="left" vertical="center" wrapText="1"/>
    </xf>
    <xf applyAlignment="1" borderId="22" fillId="11" fontId="3" numFmtId="0" pivotButton="0" quotePrefix="0" xfId="0">
      <alignment horizontal="left" vertical="center" wrapText="1"/>
    </xf>
    <xf applyAlignment="1" borderId="20" fillId="2" fontId="3" numFmtId="0" pivotButton="0" quotePrefix="0" xfId="0">
      <alignment horizontal="left" vertical="center" wrapText="1"/>
    </xf>
    <xf applyAlignment="1" borderId="21" fillId="2" fontId="3" numFmtId="0" pivotButton="0" quotePrefix="0" xfId="0">
      <alignment horizontal="left" vertical="center" wrapText="1"/>
    </xf>
    <xf applyAlignment="1" borderId="22" fillId="2" fontId="3" numFmtId="0" pivotButton="0" quotePrefix="0" xfId="0">
      <alignment horizontal="left" vertical="center" wrapText="1"/>
    </xf>
    <xf applyAlignment="1" borderId="23" fillId="2" fontId="4" numFmtId="0" pivotButton="0" quotePrefix="0" xfId="0">
      <alignment horizontal="left" vertical="center" wrapText="1"/>
    </xf>
    <xf applyAlignment="1" borderId="24" fillId="2" fontId="4" numFmtId="0" pivotButton="0" quotePrefix="0" xfId="0">
      <alignment horizontal="left" vertical="center" wrapText="1"/>
    </xf>
    <xf applyAlignment="1" borderId="25" fillId="2" fontId="4" numFmtId="0" pivotButton="0" quotePrefix="0" xfId="0">
      <alignment horizontal="left" vertical="center" wrapText="1"/>
    </xf>
    <xf applyAlignment="1" borderId="23" fillId="2" fontId="7" numFmtId="0" pivotButton="0" quotePrefix="0" xfId="0">
      <alignment horizontal="left" wrapText="1"/>
    </xf>
    <xf applyAlignment="1" borderId="24" fillId="2" fontId="7" numFmtId="0" pivotButton="0" quotePrefix="0" xfId="0">
      <alignment horizontal="left" wrapText="1"/>
    </xf>
    <xf applyAlignment="1" borderId="25" fillId="2" fontId="7" numFmtId="0" pivotButton="0" quotePrefix="0" xfId="0">
      <alignment horizontal="left" wrapText="1"/>
    </xf>
    <xf applyAlignment="1" borderId="31" fillId="2" fontId="3" numFmtId="0" pivotButton="0" quotePrefix="0" xfId="0">
      <alignment horizontal="left" vertical="top" wrapText="1"/>
    </xf>
    <xf applyAlignment="1" borderId="29" fillId="2" fontId="3" numFmtId="0" pivotButton="0" quotePrefix="0" xfId="0">
      <alignment horizontal="left" vertical="top" wrapText="1"/>
    </xf>
    <xf applyAlignment="1" borderId="32" fillId="2" fontId="3" numFmtId="0" pivotButton="0" quotePrefix="0" xfId="0">
      <alignment horizontal="left" vertical="top" wrapText="1"/>
    </xf>
    <xf applyAlignment="1" borderId="0" fillId="2" fontId="5" numFmtId="0" pivotButton="0" quotePrefix="0" xfId="0">
      <alignment horizontal="right" vertical="center"/>
    </xf>
    <xf applyAlignment="1" borderId="0" fillId="2" fontId="2" numFmtId="0" pivotButton="0" quotePrefix="0" xfId="0">
      <alignment horizontal="right" vertical="center"/>
    </xf>
    <xf applyAlignment="1" borderId="31" fillId="2" fontId="7" numFmtId="0" pivotButton="0" quotePrefix="0" xfId="0">
      <alignment horizontal="left" wrapText="1"/>
    </xf>
    <xf applyAlignment="1" borderId="29" fillId="2" fontId="7" numFmtId="0" pivotButton="0" quotePrefix="0" xfId="0">
      <alignment horizontal="left" wrapText="1"/>
    </xf>
    <xf applyAlignment="1" borderId="32" fillId="2" fontId="7" numFmtId="0" pivotButton="0" quotePrefix="0" xfId="0">
      <alignment horizontal="left" wrapText="1"/>
    </xf>
    <xf applyAlignment="1" borderId="6" fillId="2" fontId="8" numFmtId="0" pivotButton="0" quotePrefix="0" xfId="0">
      <alignment horizontal="left" vertical="center" wrapText="1"/>
    </xf>
    <xf applyAlignment="1" borderId="3" fillId="2" fontId="8" numFmtId="0" pivotButton="0" quotePrefix="0" xfId="0">
      <alignment horizontal="left" vertical="center" wrapText="1"/>
    </xf>
    <xf applyAlignment="1" borderId="14" fillId="2" fontId="8" numFmtId="0" pivotButton="0" quotePrefix="0" xfId="0">
      <alignment horizontal="left" vertical="center" wrapText="1"/>
    </xf>
    <xf applyAlignment="1" borderId="26" fillId="2" fontId="3" numFmtId="0" pivotButton="0" quotePrefix="0" xfId="0">
      <alignment horizontal="left" vertical="center" wrapText="1"/>
    </xf>
    <xf applyAlignment="1" borderId="27" fillId="2" fontId="3" numFmtId="0" pivotButton="0" quotePrefix="0" xfId="0">
      <alignment horizontal="left" vertical="center" wrapText="1"/>
    </xf>
    <xf applyAlignment="1" borderId="0" fillId="2" fontId="2" numFmtId="0" pivotButton="0" quotePrefix="0" xfId="0">
      <alignment horizontal="right" vertical="center" wrapText="1"/>
    </xf>
    <xf applyAlignment="1" borderId="0" fillId="0" fontId="9" numFmtId="0" pivotButton="0" quotePrefix="0" xfId="0">
      <alignment horizontal="center"/>
    </xf>
    <xf applyAlignment="1" borderId="0" fillId="0" fontId="0" numFmtId="0" pivotButton="0" quotePrefix="0" xfId="0">
      <alignment horizontal="center" vertical="center"/>
    </xf>
    <xf applyAlignment="1" borderId="0" fillId="0" fontId="0" numFmtId="0" pivotButton="0" quotePrefix="0" xfId="0">
      <alignment horizontal="center" vertical="center"/>
    </xf>
    <xf applyAlignment="1" borderId="0" fillId="7" fontId="0" numFmtId="0" pivotButton="0" quotePrefix="0" xfId="0">
      <alignment horizontal="center" vertical="center"/>
    </xf>
    <xf applyAlignment="1" borderId="17" fillId="10" fontId="6" numFmtId="164" pivotButton="0" quotePrefix="0" xfId="0">
      <alignment horizontal="center" vertical="center"/>
    </xf>
    <xf applyAlignment="1" borderId="0" fillId="2" fontId="29" numFmtId="164" pivotButton="0" quotePrefix="0" xfId="0">
      <alignment vertical="center"/>
    </xf>
    <xf applyAlignment="1" borderId="0" fillId="0" fontId="0" numFmtId="164" pivotButton="0" quotePrefix="0" xfId="0">
      <alignment vertical="center"/>
    </xf>
    <xf applyAlignment="1" borderId="0" fillId="0" fontId="0" numFmtId="164" pivotButton="0" quotePrefix="0" xfId="0">
      <alignment horizontal="center" vertical="center"/>
    </xf>
    <xf applyAlignment="1" borderId="0" fillId="8" fontId="0" numFmtId="164" pivotButton="0" quotePrefix="0" xfId="0">
      <alignment horizontal="center" vertical="center"/>
    </xf>
    <xf applyAlignment="1" borderId="0" fillId="8" fontId="0" numFmtId="164" pivotButton="0" quotePrefix="0" xfId="0">
      <alignment vertical="center"/>
    </xf>
    <xf borderId="0" fillId="0" fontId="13" numFmtId="165" pivotButton="0" quotePrefix="0" xfId="0"/>
  </cellXfs>
  <cellStyles count="2">
    <cellStyle builtinId="0" name="常规" xfId="0"/>
    <cellStyle name="常规 2" xfId="1"/>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haredStrings.xml" Type="http://schemas.openxmlformats.org/officeDocument/2006/relationships/sharedStrings" /><Relationship Id="rId11" Target="styles.xml" Type="http://schemas.openxmlformats.org/officeDocument/2006/relationships/styles" /><Relationship Id="rId12" Target="theme/theme1.xml" Type="http://schemas.openxmlformats.org/officeDocument/2006/relationships/theme" /></Relationships>
</file>

<file path=xl/charts/chart1.xml><?xml version="1.0" encoding="utf-8"?>
<chartSpace xmlns:a="http://schemas.openxmlformats.org/drawingml/2006/main" xmlns="http://schemas.openxmlformats.org/drawingml/2006/chart">
  <chart>
    <plotArea>
      <layout/>
      <barChart>
        <barDir val="bar"/>
        <grouping val="clustered"/>
        <varyColors val="0"/>
        <ser>
          <idx val="0"/>
          <order val="0"/>
          <tx>
            <strRef>
              <f>胜任力定制化报告!$Y$116</f>
              <strCache>
                <ptCount val="1"/>
                <pt idx="0">
                  <v>推进战略</v>
                </pt>
              </strCache>
            </strRef>
          </tx>
          <spPr>
            <a:solidFill>
              <a:srgbClr val="82ABBA"/>
            </a:solidFill>
            <a:ln>
              <a:noFill/>
              <a:prstDash val="solid"/>
            </a:ln>
          </spPr>
          <invertIfNegative val="0"/>
          <dLbls>
            <dLbl>
              <idx val="0"/>
              <showLegendKey val="0"/>
              <showVal val="1"/>
              <showCatName val="0"/>
              <showSerName val="0"/>
              <showPercent val="0"/>
              <showBubbleSize val="0"/>
            </dLbl>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bg1"/>
                    </a:solidFill>
                    <a:latin typeface="+mn-ea"/>
                    <a:ea typeface="+mn-ea"/>
                    <a:cs typeface="+mn-cs"/>
                  </a:defRPr>
                </a:pPr>
                <a:r>
                  <a:t/>
                </a:r>
                <a:endParaRPr lang="zh-CN"/>
              </a:p>
            </txPr>
            <showLegendKey val="0"/>
            <showVal val="1"/>
            <showCatName val="0"/>
            <showSerName val="0"/>
            <showPercent val="0"/>
            <showBubbleSize val="0"/>
            <showLeaderLines val="0"/>
          </dLbls>
          <val>
            <numRef>
              <f>胜任力定制化报告!$Z$116</f>
              <numCache>
                <formatCode>General</formatCode>
                <ptCount val="1"/>
                <pt idx="0">
                  <v>4.8</v>
                </pt>
              </numCache>
            </numRef>
          </val>
        </ser>
        <dLbls>
          <showLegendKey val="0"/>
          <showVal val="0"/>
          <showCatName val="0"/>
          <showSerName val="0"/>
          <showPercent val="0"/>
          <showBubbleSize val="0"/>
        </dLbls>
        <gapWidth val="182"/>
        <axId val="1579347824"/>
        <axId val="1581399104"/>
      </barChart>
      <catAx>
        <axId val="1579347824"/>
        <scaling>
          <orientation val="minMax"/>
        </scaling>
        <delete val="1"/>
        <axPos val="l"/>
        <majorTickMark val="none"/>
        <minorTickMark val="none"/>
        <tickLblPos val="nextTo"/>
        <crossAx val="1581399104"/>
        <crosses val="autoZero"/>
        <auto val="1"/>
        <lblAlgn val="ctr"/>
        <lblOffset val="100"/>
        <noMultiLvlLbl val="0"/>
      </catAx>
      <valAx>
        <axId val="1581399104"/>
        <scaling>
          <orientation val="minMax"/>
          <max val="10"/>
          <min val="0"/>
        </scaling>
        <delete val="1"/>
        <axPos val="b"/>
        <numFmt formatCode="General" sourceLinked="1"/>
        <majorTickMark val="none"/>
        <minorTickMark val="none"/>
        <tickLblPos val="nextTo"/>
        <crossAx val="1579347824"/>
        <crosses val="autoZero"/>
        <crossBetween val="between"/>
      </valAx>
    </plotArea>
    <plotVisOnly val="1"/>
    <dispBlanksAs val="gap"/>
  </chart>
</chartSpace>
</file>

<file path=xl/charts/chart10.xml><?xml version="1.0" encoding="utf-8"?>
<chartSpace xmlns:a="http://schemas.openxmlformats.org/drawingml/2006/main" xmlns="http://schemas.openxmlformats.org/drawingml/2006/chart">
  <chart>
    <plotArea>
      <layout/>
      <barChart>
        <barDir val="bar"/>
        <grouping val="clustered"/>
        <varyColors val="0"/>
        <ser>
          <idx val="0"/>
          <order val="0"/>
          <tx>
            <strRef>
              <f>胜任力定制化报告!$Y$146</f>
              <strCache>
                <ptCount val="1"/>
                <pt idx="0">
                  <v>敏锐学习</v>
                </pt>
              </strCache>
            </strRef>
          </tx>
          <spPr>
            <a:solidFill>
              <a:srgbClr val="82ABBA"/>
            </a:solidFill>
            <a:ln>
              <a:noFill/>
              <a:prstDash val="solid"/>
            </a:ln>
          </spPr>
          <invertIfNegative val="0"/>
          <dLbls>
            <dLbl>
              <idx val="0"/>
              <spPr>
                <a:noFill/>
                <a:ln>
                  <a:noFill/>
                  <a:prstDash val="solid"/>
                </a:ln>
              </spPr>
              <txPr>
                <a:bodyPr anchor="ctr" anchorCtr="1" bIns="19050" lIns="38100" rIns="38100" rot="0" spcFirstLastPara="1" tIns="19050" vert="horz" vertOverflow="ellipsis" wrap="square">
                  <a:noAutofit/>
                </a:bodyPr>
                <a:lstStyle/>
                <a:p>
                  <a:pPr>
                    <a:defRPr b="0" baseline="0" i="0" kern="1200" strike="noStrike" sz="900">
                      <a:solidFill>
                        <a:schemeClr val="bg1"/>
                      </a:solidFill>
                      <a:latin typeface="+mn-lt"/>
                      <a:ea typeface="+mn-ea"/>
                      <a:cs typeface="+mn-cs"/>
                    </a:defRPr>
                  </a:pPr>
                  <a:r>
                    <a:t/>
                  </a:r>
                  <a:endParaRPr lang="zh-CN"/>
                </a:p>
              </txPr>
              <showLegendKey val="0"/>
              <showVal val="1"/>
              <showCatName val="0"/>
              <showSerName val="0"/>
              <showPercent val="0"/>
              <showBubbleSize val="0"/>
            </dLbl>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bg1"/>
                    </a:solidFill>
                    <a:latin typeface="+mn-lt"/>
                    <a:ea typeface="+mn-ea"/>
                    <a:cs typeface="+mn-cs"/>
                  </a:defRPr>
                </a:pPr>
                <a:r>
                  <a:t/>
                </a:r>
                <a:endParaRPr lang="zh-CN"/>
              </a:p>
            </txPr>
            <showLegendKey val="0"/>
            <showVal val="1"/>
            <showCatName val="0"/>
            <showSerName val="0"/>
            <showPercent val="0"/>
            <showBubbleSize val="0"/>
            <showLeaderLines val="0"/>
          </dLbls>
          <val>
            <numRef>
              <f>胜任力定制化报告!$Z$146</f>
              <numCache>
                <formatCode>General</formatCode>
                <ptCount val="1"/>
                <pt idx="0">
                  <v>3.3</v>
                </pt>
              </numCache>
            </numRef>
          </val>
        </ser>
        <dLbls>
          <showLegendKey val="0"/>
          <showVal val="0"/>
          <showCatName val="0"/>
          <showSerName val="0"/>
          <showPercent val="0"/>
          <showBubbleSize val="0"/>
        </dLbls>
        <gapWidth val="182"/>
        <axId val="1579347824"/>
        <axId val="1581399104"/>
      </barChart>
      <catAx>
        <axId val="1579347824"/>
        <scaling>
          <orientation val="minMax"/>
        </scaling>
        <delete val="1"/>
        <axPos val="l"/>
        <majorTickMark val="none"/>
        <minorTickMark val="none"/>
        <tickLblPos val="nextTo"/>
        <crossAx val="1581399104"/>
        <crosses val="autoZero"/>
        <auto val="1"/>
        <lblAlgn val="ctr"/>
        <lblOffset val="100"/>
        <noMultiLvlLbl val="0"/>
      </catAx>
      <valAx>
        <axId val="1581399104"/>
        <scaling>
          <orientation val="minMax"/>
          <max val="10"/>
          <min val="0"/>
        </scaling>
        <delete val="1"/>
        <axPos val="b"/>
        <numFmt formatCode="General" sourceLinked="1"/>
        <majorTickMark val="none"/>
        <minorTickMark val="none"/>
        <tickLblPos val="nextTo"/>
        <crossAx val="1579347824"/>
        <crosses val="autoZero"/>
        <crossBetween val="between"/>
      </valAx>
    </plotArea>
    <plotVisOnly val="1"/>
    <dispBlanksAs val="gap"/>
  </chart>
</chartSpace>
</file>

<file path=xl/charts/chart11.xml><?xml version="1.0" encoding="utf-8"?>
<chartSpace xmlns:a="http://schemas.openxmlformats.org/drawingml/2006/main" xmlns="http://schemas.openxmlformats.org/drawingml/2006/chart">
  <chart>
    <plotArea>
      <layout/>
      <barChart>
        <barDir val="bar"/>
        <grouping val="clustered"/>
        <varyColors val="0"/>
        <ser>
          <idx val="0"/>
          <order val="0"/>
          <tx>
            <strRef>
              <f>胜任力定制化报告!$Y$116</f>
              <strCache>
                <ptCount val="1"/>
                <pt idx="0">
                  <v>推进战略</v>
                </pt>
              </strCache>
            </strRef>
          </tx>
          <spPr>
            <a:solidFill>
              <a:srgbClr val="82ABBA"/>
            </a:solidFill>
            <a:ln>
              <a:noFill/>
              <a:prstDash val="solid"/>
            </a:ln>
          </spPr>
          <invertIfNegative val="0"/>
          <dLbls>
            <dLbl>
              <idx val="0"/>
              <showLegendKey val="0"/>
              <showVal val="1"/>
              <showCatName val="0"/>
              <showSerName val="0"/>
              <showPercent val="0"/>
              <showBubbleSize val="0"/>
            </dLbl>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bg1"/>
                    </a:solidFill>
                    <a:latin typeface="+mn-ea"/>
                    <a:ea typeface="+mn-ea"/>
                    <a:cs typeface="+mn-cs"/>
                  </a:defRPr>
                </a:pPr>
                <a:r>
                  <a:t/>
                </a:r>
                <a:endParaRPr lang="zh-CN"/>
              </a:p>
            </txPr>
            <showLegendKey val="0"/>
            <showVal val="1"/>
            <showCatName val="0"/>
            <showSerName val="0"/>
            <showPercent val="0"/>
            <showBubbleSize val="0"/>
            <showLeaderLines val="0"/>
          </dLbls>
          <val>
            <numRef>
              <f>胜任力定制化报告!$Z$116</f>
              <numCache>
                <formatCode>General</formatCode>
                <ptCount val="1"/>
                <pt idx="0">
                  <v>4.8</v>
                </pt>
              </numCache>
            </numRef>
          </val>
        </ser>
        <dLbls>
          <showLegendKey val="0"/>
          <showVal val="0"/>
          <showCatName val="0"/>
          <showSerName val="0"/>
          <showPercent val="0"/>
          <showBubbleSize val="0"/>
        </dLbls>
        <gapWidth val="182"/>
        <axId val="1579347824"/>
        <axId val="1581399104"/>
      </barChart>
      <catAx>
        <axId val="1579347824"/>
        <scaling>
          <orientation val="minMax"/>
        </scaling>
        <delete val="1"/>
        <axPos val="l"/>
        <majorTickMark val="none"/>
        <minorTickMark val="none"/>
        <tickLblPos val="nextTo"/>
        <crossAx val="1581399104"/>
        <crosses val="autoZero"/>
        <auto val="1"/>
        <lblAlgn val="ctr"/>
        <lblOffset val="100"/>
        <noMultiLvlLbl val="0"/>
      </catAx>
      <valAx>
        <axId val="1581399104"/>
        <scaling>
          <orientation val="minMax"/>
          <max val="10"/>
          <min val="0"/>
        </scaling>
        <delete val="1"/>
        <axPos val="b"/>
        <numFmt formatCode="General" sourceLinked="1"/>
        <majorTickMark val="none"/>
        <minorTickMark val="none"/>
        <tickLblPos val="nextTo"/>
        <crossAx val="1579347824"/>
        <crosses val="autoZero"/>
        <crossBetween val="between"/>
      </valAx>
    </plotArea>
    <plotVisOnly val="1"/>
    <dispBlanksAs val="gap"/>
  </chart>
</chartSpace>
</file>

<file path=xl/charts/chart12.xml><?xml version="1.0" encoding="utf-8"?>
<chartSpace xmlns:a="http://schemas.openxmlformats.org/drawingml/2006/main" xmlns="http://schemas.openxmlformats.org/drawingml/2006/chart">
  <chart>
    <plotArea>
      <layout/>
      <barChart>
        <barDir val="bar"/>
        <grouping val="clustered"/>
        <varyColors val="0"/>
        <ser>
          <idx val="0"/>
          <order val="0"/>
          <tx>
            <strRef>
              <f>胜任力定制化报告!$Y$119</f>
              <strCache>
                <ptCount val="1"/>
                <pt idx="0">
                  <v>系统化思考</v>
                </pt>
              </strCache>
            </strRef>
          </tx>
          <spPr>
            <a:solidFill>
              <a:srgbClr val="82ABBA"/>
            </a:solidFill>
            <a:ln>
              <a:noFill/>
              <a:prstDash val="solid"/>
            </a:ln>
          </spPr>
          <invertIfNegative val="0"/>
          <dLbls>
            <dLbl>
              <idx val="0"/>
              <dLblPos val="outEnd"/>
              <showLegendKey val="0"/>
              <showVal val="1"/>
              <showCatName val="0"/>
              <showSerName val="0"/>
              <showPercent val="0"/>
              <showBubbleSize val="0"/>
            </dLbl>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bg1"/>
                    </a:solidFill>
                    <a:latin typeface="+mn-ea"/>
                    <a:ea typeface="+mn-ea"/>
                    <a:cs typeface="+mn-cs"/>
                  </a:defRPr>
                </a:pPr>
                <a:r>
                  <a:t/>
                </a:r>
                <a:endParaRPr lang="zh-CN"/>
              </a:p>
            </txPr>
            <dLblPos val="outEnd"/>
            <showLegendKey val="0"/>
            <showVal val="1"/>
            <showCatName val="0"/>
            <showSerName val="0"/>
            <showPercent val="0"/>
            <showBubbleSize val="0"/>
            <showLeaderLines val="0"/>
          </dLbls>
          <val>
            <numRef>
              <f>胜任力定制化报告!$Z$119</f>
              <numCache>
                <formatCode>General</formatCode>
                <ptCount val="1"/>
                <pt idx="0">
                  <v>4.9</v>
                </pt>
              </numCache>
            </numRef>
          </val>
        </ser>
        <dLbls>
          <showLegendKey val="0"/>
          <showVal val="0"/>
          <showCatName val="0"/>
          <showSerName val="0"/>
          <showPercent val="0"/>
          <showBubbleSize val="0"/>
        </dLbls>
        <gapWidth val="182"/>
        <axId val="1579347824"/>
        <axId val="1581399104"/>
      </barChart>
      <catAx>
        <axId val="1579347824"/>
        <scaling>
          <orientation val="minMax"/>
        </scaling>
        <delete val="1"/>
        <axPos val="l"/>
        <majorTickMark val="none"/>
        <minorTickMark val="none"/>
        <tickLblPos val="nextTo"/>
        <crossAx val="1581399104"/>
        <crosses val="autoZero"/>
        <auto val="1"/>
        <lblAlgn val="ctr"/>
        <lblOffset val="100"/>
        <noMultiLvlLbl val="0"/>
      </catAx>
      <valAx>
        <axId val="1581399104"/>
        <scaling>
          <orientation val="minMax"/>
          <max val="10"/>
          <min val="0"/>
        </scaling>
        <delete val="1"/>
        <axPos val="b"/>
        <numFmt formatCode="General" sourceLinked="1"/>
        <majorTickMark val="none"/>
        <minorTickMark val="none"/>
        <tickLblPos val="nextTo"/>
        <crossAx val="1579347824"/>
        <crosses val="autoZero"/>
        <crossBetween val="between"/>
      </valAx>
    </plotArea>
    <plotVisOnly val="1"/>
    <dispBlanksAs val="gap"/>
  </chart>
</chartSpace>
</file>

<file path=xl/charts/chart13.xml><?xml version="1.0" encoding="utf-8"?>
<chartSpace xmlns:a="http://schemas.openxmlformats.org/drawingml/2006/main" xmlns="http://schemas.openxmlformats.org/drawingml/2006/chart">
  <chart>
    <plotArea>
      <layout/>
      <barChart>
        <barDir val="bar"/>
        <grouping val="clustered"/>
        <varyColors val="0"/>
        <ser>
          <idx val="0"/>
          <order val="0"/>
          <tx>
            <strRef>
              <f>胜任力定制化报告!$Y$122</f>
              <strCache>
                <ptCount val="1"/>
                <pt idx="0">
                  <v>确保执行</v>
                </pt>
              </strCache>
            </strRef>
          </tx>
          <spPr>
            <a:solidFill>
              <a:srgbClr val="82ABBA"/>
            </a:solidFill>
            <a:ln>
              <a:noFill/>
              <a:prstDash val="solid"/>
            </a:ln>
          </spPr>
          <invertIfNegative val="0"/>
          <dLbls>
            <dLbl>
              <idx val="0"/>
              <dLblPos val="outEnd"/>
              <showLegendKey val="0"/>
              <showVal val="1"/>
              <showCatName val="0"/>
              <showSerName val="0"/>
              <showPercent val="0"/>
              <showBubbleSize val="0"/>
            </dLbl>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bg1"/>
                    </a:solidFill>
                    <a:latin typeface="+mn-lt"/>
                    <a:ea typeface="+mn-ea"/>
                    <a:cs typeface="+mn-cs"/>
                  </a:defRPr>
                </a:pPr>
                <a:r>
                  <a:t/>
                </a:r>
                <a:endParaRPr lang="zh-CN"/>
              </a:p>
            </txPr>
            <dLblPos val="outEnd"/>
            <showLegendKey val="0"/>
            <showVal val="1"/>
            <showCatName val="0"/>
            <showSerName val="0"/>
            <showPercent val="0"/>
            <showBubbleSize val="0"/>
            <showLeaderLines val="0"/>
          </dLbls>
          <val>
            <numRef>
              <f>胜任力定制化报告!$Z$122</f>
              <numCache>
                <formatCode>General</formatCode>
                <ptCount val="1"/>
                <pt idx="0">
                  <v>6.4</v>
                </pt>
              </numCache>
            </numRef>
          </val>
        </ser>
        <dLbls>
          <showLegendKey val="0"/>
          <showVal val="0"/>
          <showCatName val="0"/>
          <showSerName val="0"/>
          <showPercent val="0"/>
          <showBubbleSize val="0"/>
        </dLbls>
        <gapWidth val="182"/>
        <axId val="1579347824"/>
        <axId val="1581399104"/>
      </barChart>
      <catAx>
        <axId val="1579347824"/>
        <scaling>
          <orientation val="minMax"/>
        </scaling>
        <delete val="1"/>
        <axPos val="l"/>
        <majorTickMark val="none"/>
        <minorTickMark val="none"/>
        <tickLblPos val="nextTo"/>
        <crossAx val="1581399104"/>
        <crosses val="autoZero"/>
        <auto val="1"/>
        <lblAlgn val="ctr"/>
        <lblOffset val="100"/>
        <noMultiLvlLbl val="0"/>
      </catAx>
      <valAx>
        <axId val="1581399104"/>
        <scaling>
          <orientation val="minMax"/>
          <max val="10"/>
          <min val="0"/>
        </scaling>
        <delete val="1"/>
        <axPos val="b"/>
        <numFmt formatCode="General" sourceLinked="1"/>
        <majorTickMark val="none"/>
        <minorTickMark val="none"/>
        <tickLblPos val="nextTo"/>
        <crossAx val="1579347824"/>
        <crosses val="autoZero"/>
        <crossBetween val="between"/>
      </valAx>
    </plotArea>
    <plotVisOnly val="1"/>
    <dispBlanksAs val="gap"/>
  </chart>
</chartSpace>
</file>

<file path=xl/charts/chart14.xml><?xml version="1.0" encoding="utf-8"?>
<chartSpace xmlns:a="http://schemas.openxmlformats.org/drawingml/2006/main" xmlns="http://schemas.openxmlformats.org/drawingml/2006/chart">
  <chart>
    <plotArea>
      <layout/>
      <barChart>
        <barDir val="bar"/>
        <grouping val="clustered"/>
        <varyColors val="0"/>
        <ser>
          <idx val="0"/>
          <order val="0"/>
          <tx>
            <strRef>
              <f>胜任力定制化报告!$Y$125</f>
              <strCache>
                <ptCount val="1"/>
                <pt idx="0">
                  <v>客户导向</v>
                </pt>
              </strCache>
            </strRef>
          </tx>
          <spPr>
            <a:solidFill>
              <a:srgbClr val="82ABBA"/>
            </a:solidFill>
            <a:ln>
              <a:noFill/>
              <a:prstDash val="solid"/>
            </a:ln>
          </spPr>
          <invertIfNegative val="0"/>
          <dLbls>
            <dLbl>
              <idx val="0"/>
              <spPr>
                <a:noFill/>
                <a:ln>
                  <a:noFill/>
                  <a:prstDash val="solid"/>
                </a:ln>
              </spPr>
              <txPr>
                <a:bodyPr anchor="ctr" anchorCtr="1" bIns="19050" lIns="38100" rIns="38100" rot="0" spcFirstLastPara="1" tIns="19050" vert="horz" vertOverflow="ellipsis" wrap="square">
                  <a:noAutofit/>
                </a:bodyPr>
                <a:lstStyle/>
                <a:p>
                  <a:pPr>
                    <a:defRPr b="0" baseline="0" i="0" kern="1200" strike="noStrike" sz="900">
                      <a:solidFill>
                        <a:schemeClr val="bg1"/>
                      </a:solidFill>
                      <a:latin typeface="+mn-lt"/>
                      <a:ea typeface="+mn-ea"/>
                      <a:cs typeface="+mn-cs"/>
                    </a:defRPr>
                  </a:pPr>
                  <a:r>
                    <a:t/>
                  </a:r>
                  <a:endParaRPr lang="zh-CN"/>
                </a:p>
              </txPr>
              <dLblPos val="outEnd"/>
              <showLegendKey val="0"/>
              <showVal val="1"/>
              <showCatName val="0"/>
              <showSerName val="0"/>
              <showPercent val="0"/>
              <showBubbleSize val="0"/>
            </dLbl>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bg1"/>
                    </a:solidFill>
                    <a:latin typeface="+mn-lt"/>
                    <a:ea typeface="+mn-ea"/>
                    <a:cs typeface="+mn-cs"/>
                  </a:defRPr>
                </a:pPr>
                <a:r>
                  <a:t/>
                </a:r>
                <a:endParaRPr lang="zh-CN"/>
              </a:p>
            </txPr>
            <dLblPos val="outEnd"/>
            <showLegendKey val="0"/>
            <showVal val="1"/>
            <showCatName val="0"/>
            <showSerName val="0"/>
            <showPercent val="0"/>
            <showBubbleSize val="0"/>
            <showLeaderLines val="0"/>
          </dLbls>
          <val>
            <numRef>
              <f>胜任力定制化报告!$Z$125</f>
              <numCache>
                <formatCode>General</formatCode>
                <ptCount val="1"/>
                <pt idx="0">
                  <v>8.800000000000001</v>
                </pt>
              </numCache>
            </numRef>
          </val>
        </ser>
        <dLbls>
          <showLegendKey val="0"/>
          <showVal val="0"/>
          <showCatName val="0"/>
          <showSerName val="0"/>
          <showPercent val="0"/>
          <showBubbleSize val="0"/>
        </dLbls>
        <gapWidth val="182"/>
        <axId val="1579347824"/>
        <axId val="1581399104"/>
      </barChart>
      <catAx>
        <axId val="1579347824"/>
        <scaling>
          <orientation val="minMax"/>
        </scaling>
        <delete val="1"/>
        <axPos val="l"/>
        <majorTickMark val="none"/>
        <minorTickMark val="none"/>
        <tickLblPos val="nextTo"/>
        <crossAx val="1581399104"/>
        <crosses val="autoZero"/>
        <auto val="1"/>
        <lblAlgn val="ctr"/>
        <lblOffset val="100"/>
        <noMultiLvlLbl val="0"/>
      </catAx>
      <valAx>
        <axId val="1581399104"/>
        <scaling>
          <orientation val="minMax"/>
          <max val="10"/>
          <min val="0"/>
        </scaling>
        <delete val="1"/>
        <axPos val="b"/>
        <numFmt formatCode="General" sourceLinked="1"/>
        <majorTickMark val="none"/>
        <minorTickMark val="none"/>
        <tickLblPos val="nextTo"/>
        <crossAx val="1579347824"/>
        <crosses val="autoZero"/>
        <crossBetween val="between"/>
      </valAx>
    </plotArea>
    <plotVisOnly val="1"/>
    <dispBlanksAs val="gap"/>
  </chart>
</chartSpace>
</file>

<file path=xl/charts/chart15.xml><?xml version="1.0" encoding="utf-8"?>
<chartSpace xmlns:a="http://schemas.openxmlformats.org/drawingml/2006/main" xmlns="http://schemas.openxmlformats.org/drawingml/2006/chart">
  <chart>
    <plotArea>
      <layout/>
      <barChart>
        <barDir val="bar"/>
        <grouping val="clustered"/>
        <varyColors val="0"/>
        <ser>
          <idx val="0"/>
          <order val="0"/>
          <tx>
            <strRef>
              <f>胜任力定制化报告!$Y$128</f>
              <strCache>
                <ptCount val="1"/>
                <pt idx="0">
                  <v>善用数据</v>
                </pt>
              </strCache>
            </strRef>
          </tx>
          <spPr>
            <a:solidFill>
              <a:srgbClr val="82ABBA"/>
            </a:solidFill>
            <a:ln>
              <a:noFill/>
              <a:prstDash val="solid"/>
            </a:ln>
          </spPr>
          <invertIfNegative val="0"/>
          <dLbls>
            <dLbl>
              <idx val="0"/>
              <spPr>
                <a:noFill/>
                <a:ln>
                  <a:noFill/>
                  <a:prstDash val="solid"/>
                </a:ln>
              </spPr>
              <txPr>
                <a:bodyPr anchor="ctr" anchorCtr="1" bIns="19050" lIns="38100" rIns="38100" rot="0" spcFirstLastPara="1" tIns="19050" vert="horz" vertOverflow="ellipsis" wrap="square">
                  <a:noAutofit/>
                </a:bodyPr>
                <a:lstStyle/>
                <a:p>
                  <a:pPr>
                    <a:defRPr b="0" baseline="0" i="0" kern="1200" strike="noStrike" sz="900">
                      <a:solidFill>
                        <a:schemeClr val="bg1"/>
                      </a:solidFill>
                      <a:latin typeface="+mn-lt"/>
                      <a:ea typeface="+mn-ea"/>
                      <a:cs typeface="+mn-cs"/>
                    </a:defRPr>
                  </a:pPr>
                  <a:r>
                    <a:t/>
                  </a:r>
                  <a:endParaRPr lang="zh-CN"/>
                </a:p>
              </txPr>
              <dLblPos val="outEnd"/>
              <showLegendKey val="0"/>
              <showVal val="1"/>
              <showCatName val="0"/>
              <showSerName val="0"/>
              <showPercent val="0"/>
              <showBubbleSize val="0"/>
            </dLbl>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tx1">
                        <a:lumMod val="75000"/>
                        <a:lumOff val="25000"/>
                      </a:schemeClr>
                    </a:solidFill>
                    <a:latin typeface="+mn-lt"/>
                    <a:ea typeface="+mn-ea"/>
                    <a:cs typeface="+mn-cs"/>
                  </a:defRPr>
                </a:pPr>
                <a:r>
                  <a:t/>
                </a:r>
                <a:endParaRPr lang="zh-CN"/>
              </a:p>
            </txPr>
            <dLblPos val="outEnd"/>
            <showLegendKey val="0"/>
            <showVal val="1"/>
            <showCatName val="0"/>
            <showSerName val="0"/>
            <showPercent val="0"/>
            <showBubbleSize val="0"/>
            <showLeaderLines val="0"/>
          </dLbls>
          <val>
            <numRef>
              <f>胜任力定制化报告!$Z$128</f>
              <numCache>
                <formatCode>General</formatCode>
                <ptCount val="1"/>
                <pt idx="0">
                  <v>6.8</v>
                </pt>
              </numCache>
            </numRef>
          </val>
        </ser>
        <dLbls>
          <showLegendKey val="0"/>
          <showVal val="0"/>
          <showCatName val="0"/>
          <showSerName val="0"/>
          <showPercent val="0"/>
          <showBubbleSize val="0"/>
        </dLbls>
        <gapWidth val="182"/>
        <axId val="1579347824"/>
        <axId val="1581399104"/>
      </barChart>
      <catAx>
        <axId val="1579347824"/>
        <scaling>
          <orientation val="minMax"/>
        </scaling>
        <delete val="1"/>
        <axPos val="l"/>
        <majorTickMark val="none"/>
        <minorTickMark val="none"/>
        <tickLblPos val="nextTo"/>
        <crossAx val="1581399104"/>
        <crosses val="autoZero"/>
        <auto val="1"/>
        <lblAlgn val="ctr"/>
        <lblOffset val="100"/>
        <noMultiLvlLbl val="0"/>
      </catAx>
      <valAx>
        <axId val="1581399104"/>
        <scaling>
          <orientation val="minMax"/>
          <max val="10"/>
          <min val="0"/>
        </scaling>
        <delete val="1"/>
        <axPos val="b"/>
        <numFmt formatCode="General" sourceLinked="1"/>
        <majorTickMark val="none"/>
        <minorTickMark val="none"/>
        <tickLblPos val="nextTo"/>
        <crossAx val="1579347824"/>
        <crosses val="autoZero"/>
        <crossBetween val="between"/>
      </valAx>
    </plotArea>
    <plotVisOnly val="1"/>
    <dispBlanksAs val="gap"/>
  </chart>
</chartSpace>
</file>

<file path=xl/charts/chart16.xml><?xml version="1.0" encoding="utf-8"?>
<chartSpace xmlns:a="http://schemas.openxmlformats.org/drawingml/2006/main" xmlns="http://schemas.openxmlformats.org/drawingml/2006/chart">
  <chart>
    <plotArea>
      <layout/>
      <barChart>
        <barDir val="bar"/>
        <grouping val="clustered"/>
        <varyColors val="0"/>
        <ser>
          <idx val="0"/>
          <order val="0"/>
          <tx>
            <strRef>
              <f>胜任力定制化报告!$Y$132</f>
              <strCache>
                <ptCount val="1"/>
                <pt idx="0">
                  <v>激励人心</v>
                </pt>
              </strCache>
            </strRef>
          </tx>
          <spPr>
            <a:solidFill>
              <a:srgbClr val="82ABBA"/>
            </a:solidFill>
            <a:ln>
              <a:noFill/>
              <a:prstDash val="solid"/>
            </a:ln>
          </spPr>
          <invertIfNegative val="0"/>
          <dLbls>
            <dLbl>
              <idx val="0"/>
              <showLegendKey val="0"/>
              <showVal val="1"/>
              <showCatName val="0"/>
              <showSerName val="0"/>
              <showPercent val="0"/>
              <showBubbleSize val="0"/>
            </dLbl>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bg1"/>
                    </a:solidFill>
                    <a:latin typeface="+mn-lt"/>
                    <a:ea typeface="+mn-ea"/>
                    <a:cs typeface="+mn-cs"/>
                  </a:defRPr>
                </a:pPr>
                <a:r>
                  <a:t/>
                </a:r>
                <a:endParaRPr lang="zh-CN"/>
              </a:p>
            </txPr>
            <showLegendKey val="0"/>
            <showVal val="1"/>
            <showCatName val="0"/>
            <showSerName val="0"/>
            <showPercent val="0"/>
            <showBubbleSize val="0"/>
            <showLeaderLines val="0"/>
          </dLbls>
          <val>
            <numRef>
              <f>胜任力定制化报告!$Z$132</f>
              <numCache>
                <formatCode>General</formatCode>
                <ptCount val="1"/>
                <pt idx="0">
                  <v>4.9</v>
                </pt>
              </numCache>
            </numRef>
          </val>
        </ser>
        <dLbls>
          <showLegendKey val="0"/>
          <showVal val="0"/>
          <showCatName val="0"/>
          <showSerName val="0"/>
          <showPercent val="0"/>
          <showBubbleSize val="0"/>
        </dLbls>
        <gapWidth val="182"/>
        <axId val="1579347824"/>
        <axId val="1581399104"/>
      </barChart>
      <catAx>
        <axId val="1579347824"/>
        <scaling>
          <orientation val="minMax"/>
        </scaling>
        <delete val="1"/>
        <axPos val="l"/>
        <majorTickMark val="none"/>
        <minorTickMark val="none"/>
        <tickLblPos val="nextTo"/>
        <crossAx val="1581399104"/>
        <crosses val="autoZero"/>
        <auto val="1"/>
        <lblAlgn val="ctr"/>
        <lblOffset val="100"/>
        <noMultiLvlLbl val="0"/>
      </catAx>
      <valAx>
        <axId val="1581399104"/>
        <scaling>
          <orientation val="minMax"/>
          <max val="10"/>
          <min val="0"/>
        </scaling>
        <delete val="1"/>
        <axPos val="b"/>
        <numFmt formatCode="General" sourceLinked="1"/>
        <majorTickMark val="none"/>
        <minorTickMark val="none"/>
        <tickLblPos val="nextTo"/>
        <crossAx val="1579347824"/>
        <crosses val="autoZero"/>
        <crossBetween val="between"/>
      </valAx>
    </plotArea>
    <plotVisOnly val="1"/>
    <dispBlanksAs val="gap"/>
  </chart>
</chartSpace>
</file>

<file path=xl/charts/chart17.xml><?xml version="1.0" encoding="utf-8"?>
<chartSpace xmlns:a="http://schemas.openxmlformats.org/drawingml/2006/main" xmlns="http://schemas.openxmlformats.org/drawingml/2006/chart">
  <chart>
    <plotArea>
      <layout/>
      <barChart>
        <barDir val="bar"/>
        <grouping val="clustered"/>
        <varyColors val="0"/>
        <ser>
          <idx val="0"/>
          <order val="0"/>
          <tx>
            <strRef>
              <f>胜任力定制化报告!$Y$135</f>
              <strCache>
                <ptCount val="1"/>
                <pt idx="0">
                  <v>发展他人</v>
                </pt>
              </strCache>
            </strRef>
          </tx>
          <spPr>
            <a:solidFill>
              <a:srgbClr val="82ABBA"/>
            </a:solidFill>
            <a:ln>
              <a:noFill/>
              <a:prstDash val="solid"/>
            </a:ln>
          </spPr>
          <invertIfNegative val="0"/>
          <dLbls>
            <dLbl>
              <idx val="0"/>
              <showLegendKey val="0"/>
              <showVal val="1"/>
              <showCatName val="0"/>
              <showSerName val="0"/>
              <showPercent val="0"/>
              <showBubbleSize val="0"/>
            </dLbl>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bg1"/>
                    </a:solidFill>
                    <a:latin typeface="+mn-lt"/>
                    <a:ea typeface="+mn-ea"/>
                    <a:cs typeface="+mn-cs"/>
                  </a:defRPr>
                </a:pPr>
                <a:r>
                  <a:t/>
                </a:r>
                <a:endParaRPr lang="zh-CN"/>
              </a:p>
            </txPr>
            <showLegendKey val="0"/>
            <showVal val="1"/>
            <showCatName val="0"/>
            <showSerName val="0"/>
            <showPercent val="0"/>
            <showBubbleSize val="0"/>
            <showLeaderLines val="0"/>
          </dLbls>
          <val>
            <numRef>
              <f>胜任力定制化报告!$Z$135</f>
              <numCache>
                <formatCode>General</formatCode>
                <ptCount val="1"/>
                <pt idx="0">
                  <v>3.8</v>
                </pt>
              </numCache>
            </numRef>
          </val>
        </ser>
        <dLbls>
          <showLegendKey val="0"/>
          <showVal val="0"/>
          <showCatName val="0"/>
          <showSerName val="0"/>
          <showPercent val="0"/>
          <showBubbleSize val="0"/>
        </dLbls>
        <gapWidth val="182"/>
        <axId val="1579347824"/>
        <axId val="1581399104"/>
      </barChart>
      <catAx>
        <axId val="1579347824"/>
        <scaling>
          <orientation val="minMax"/>
        </scaling>
        <delete val="1"/>
        <axPos val="l"/>
        <majorTickMark val="none"/>
        <minorTickMark val="none"/>
        <tickLblPos val="nextTo"/>
        <crossAx val="1581399104"/>
        <crosses val="autoZero"/>
        <auto val="1"/>
        <lblAlgn val="ctr"/>
        <lblOffset val="100"/>
        <noMultiLvlLbl val="0"/>
      </catAx>
      <valAx>
        <axId val="1581399104"/>
        <scaling>
          <orientation val="minMax"/>
          <max val="10"/>
          <min val="0"/>
        </scaling>
        <delete val="1"/>
        <axPos val="b"/>
        <numFmt formatCode="General" sourceLinked="1"/>
        <majorTickMark val="none"/>
        <minorTickMark val="none"/>
        <tickLblPos val="nextTo"/>
        <crossAx val="1579347824"/>
        <crosses val="autoZero"/>
        <crossBetween val="between"/>
      </valAx>
    </plotArea>
    <plotVisOnly val="1"/>
    <dispBlanksAs val="gap"/>
  </chart>
</chartSpace>
</file>

<file path=xl/charts/chart18.xml><?xml version="1.0" encoding="utf-8"?>
<chartSpace xmlns:a="http://schemas.openxmlformats.org/drawingml/2006/main" xmlns="http://schemas.openxmlformats.org/drawingml/2006/chart">
  <chart>
    <plotArea>
      <layout/>
      <barChart>
        <barDir val="bar"/>
        <grouping val="clustered"/>
        <varyColors val="0"/>
        <ser>
          <idx val="0"/>
          <order val="0"/>
          <tx>
            <strRef>
              <f>胜任力定制化报告!$Y$139</f>
              <strCache>
                <ptCount val="1"/>
                <pt idx="0">
                  <v>协同增效</v>
                </pt>
              </strCache>
            </strRef>
          </tx>
          <spPr>
            <a:solidFill>
              <a:srgbClr val="82ABBA"/>
            </a:solidFill>
            <a:ln>
              <a:noFill/>
              <a:prstDash val="solid"/>
            </a:ln>
          </spPr>
          <invertIfNegative val="0"/>
          <dLbls>
            <dLbl>
              <idx val="0"/>
              <showLegendKey val="0"/>
              <showVal val="1"/>
              <showCatName val="0"/>
              <showSerName val="0"/>
              <showPercent val="0"/>
              <showBubbleSize val="0"/>
            </dLbl>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bg1"/>
                    </a:solidFill>
                    <a:latin typeface="+mn-lt"/>
                    <a:ea typeface="+mn-ea"/>
                    <a:cs typeface="+mn-cs"/>
                  </a:defRPr>
                </a:pPr>
                <a:r>
                  <a:t/>
                </a:r>
                <a:endParaRPr lang="zh-CN"/>
              </a:p>
            </txPr>
            <showLegendKey val="0"/>
            <showVal val="1"/>
            <showCatName val="0"/>
            <showSerName val="0"/>
            <showPercent val="0"/>
            <showBubbleSize val="0"/>
            <showLeaderLines val="0"/>
          </dLbls>
          <val>
            <numRef>
              <f>胜任力定制化报告!$Z$139</f>
              <numCache>
                <formatCode>General</formatCode>
                <ptCount val="1"/>
                <pt idx="0">
                  <v>3.8</v>
                </pt>
              </numCache>
            </numRef>
          </val>
        </ser>
        <dLbls>
          <showLegendKey val="0"/>
          <showVal val="0"/>
          <showCatName val="0"/>
          <showSerName val="0"/>
          <showPercent val="0"/>
          <showBubbleSize val="0"/>
        </dLbls>
        <gapWidth val="182"/>
        <axId val="1579347824"/>
        <axId val="1581399104"/>
      </barChart>
      <catAx>
        <axId val="1579347824"/>
        <scaling>
          <orientation val="minMax"/>
        </scaling>
        <delete val="1"/>
        <axPos val="l"/>
        <majorTickMark val="none"/>
        <minorTickMark val="none"/>
        <tickLblPos val="nextTo"/>
        <crossAx val="1581399104"/>
        <crosses val="autoZero"/>
        <auto val="1"/>
        <lblAlgn val="ctr"/>
        <lblOffset val="100"/>
        <noMultiLvlLbl val="0"/>
      </catAx>
      <valAx>
        <axId val="1581399104"/>
        <scaling>
          <orientation val="minMax"/>
          <max val="10"/>
          <min val="0"/>
        </scaling>
        <delete val="1"/>
        <axPos val="b"/>
        <numFmt formatCode="General" sourceLinked="1"/>
        <majorTickMark val="none"/>
        <minorTickMark val="none"/>
        <tickLblPos val="nextTo"/>
        <crossAx val="1579347824"/>
        <crosses val="autoZero"/>
        <crossBetween val="between"/>
      </valAx>
    </plotArea>
    <plotVisOnly val="1"/>
    <dispBlanksAs val="gap"/>
  </chart>
</chartSpace>
</file>

<file path=xl/charts/chart19.xml><?xml version="1.0" encoding="utf-8"?>
<chartSpace xmlns:a="http://schemas.openxmlformats.org/drawingml/2006/main" xmlns="http://schemas.openxmlformats.org/drawingml/2006/chart">
  <chart>
    <plotArea>
      <layout/>
      <barChart>
        <barDir val="bar"/>
        <grouping val="clustered"/>
        <varyColors val="0"/>
        <ser>
          <idx val="0"/>
          <order val="0"/>
          <tx>
            <strRef>
              <f>胜任力定制化报告!$Y$143</f>
              <strCache>
                <ptCount val="1"/>
                <pt idx="0">
                  <v>追求卓越</v>
                </pt>
              </strCache>
            </strRef>
          </tx>
          <spPr>
            <a:solidFill>
              <a:srgbClr val="82ABBA"/>
            </a:solidFill>
            <a:ln>
              <a:noFill/>
              <a:prstDash val="solid"/>
            </a:ln>
          </spPr>
          <invertIfNegative val="0"/>
          <dLbls>
            <dLbl>
              <idx val="0"/>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bg1"/>
                      </a:solidFill>
                      <a:latin typeface="+mn-ea"/>
                      <a:ea typeface="+mn-ea"/>
                      <a:cs typeface="+mn-cs"/>
                    </a:defRPr>
                  </a:pPr>
                  <a:r>
                    <a:t/>
                  </a:r>
                  <a:endParaRPr lang="zh-CN"/>
                </a:p>
              </txPr>
              <dLblPos val="outEnd"/>
              <showLegendKey val="0"/>
              <showVal val="1"/>
              <showCatName val="0"/>
              <showSerName val="0"/>
              <showPercent val="0"/>
              <showBubbleSize val="0"/>
            </dLbl>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tx1">
                        <a:lumMod val="75000"/>
                        <a:lumOff val="25000"/>
                      </a:schemeClr>
                    </a:solidFill>
                    <a:latin typeface="+mn-lt"/>
                    <a:ea typeface="+mn-ea"/>
                    <a:cs typeface="+mn-cs"/>
                  </a:defRPr>
                </a:pPr>
                <a:r>
                  <a:t/>
                </a:r>
                <a:endParaRPr lang="zh-CN"/>
              </a:p>
            </txPr>
            <dLblPos val="outEnd"/>
            <showLegendKey val="0"/>
            <showVal val="1"/>
            <showCatName val="0"/>
            <showSerName val="0"/>
            <showPercent val="0"/>
            <showBubbleSize val="0"/>
            <showLeaderLines val="0"/>
          </dLbls>
          <val>
            <numRef>
              <f>胜任力定制化报告!$Z$143</f>
              <numCache>
                <formatCode>General</formatCode>
                <ptCount val="1"/>
                <pt idx="0">
                  <v>5.3</v>
                </pt>
              </numCache>
            </numRef>
          </val>
        </ser>
        <dLbls>
          <showLegendKey val="0"/>
          <showVal val="0"/>
          <showCatName val="0"/>
          <showSerName val="0"/>
          <showPercent val="0"/>
          <showBubbleSize val="0"/>
        </dLbls>
        <gapWidth val="182"/>
        <axId val="1579347824"/>
        <axId val="1581399104"/>
      </barChart>
      <catAx>
        <axId val="1579347824"/>
        <scaling>
          <orientation val="minMax"/>
        </scaling>
        <delete val="1"/>
        <axPos val="l"/>
        <majorTickMark val="none"/>
        <minorTickMark val="none"/>
        <tickLblPos val="nextTo"/>
        <crossAx val="1581399104"/>
        <crosses val="autoZero"/>
        <auto val="1"/>
        <lblAlgn val="ctr"/>
        <lblOffset val="100"/>
        <noMultiLvlLbl val="0"/>
      </catAx>
      <valAx>
        <axId val="1581399104"/>
        <scaling>
          <orientation val="minMax"/>
          <max val="10"/>
          <min val="0"/>
        </scaling>
        <delete val="1"/>
        <axPos val="b"/>
        <numFmt formatCode="General" sourceLinked="1"/>
        <majorTickMark val="none"/>
        <minorTickMark val="none"/>
        <tickLblPos val="nextTo"/>
        <crossAx val="1579347824"/>
        <crosses val="autoZero"/>
        <crossBetween val="between"/>
      </valAx>
    </plotArea>
    <plotVisOnly val="1"/>
    <dispBlanksAs val="gap"/>
  </chart>
</chartSpace>
</file>

<file path=xl/charts/chart2.xml><?xml version="1.0" encoding="utf-8"?>
<chartSpace xmlns:a="http://schemas.openxmlformats.org/drawingml/2006/main" xmlns="http://schemas.openxmlformats.org/drawingml/2006/chart">
  <chart>
    <plotArea>
      <layout/>
      <barChart>
        <barDir val="bar"/>
        <grouping val="clustered"/>
        <varyColors val="0"/>
        <ser>
          <idx val="0"/>
          <order val="0"/>
          <tx>
            <strRef>
              <f>胜任力定制化报告!$Y$119</f>
              <strCache>
                <ptCount val="1"/>
                <pt idx="0">
                  <v>系统化思考</v>
                </pt>
              </strCache>
            </strRef>
          </tx>
          <spPr>
            <a:solidFill>
              <a:srgbClr val="82ABBA"/>
            </a:solidFill>
            <a:ln>
              <a:noFill/>
              <a:prstDash val="solid"/>
            </a:ln>
          </spPr>
          <invertIfNegative val="0"/>
          <dLbls>
            <dLbl>
              <idx val="0"/>
              <dLblPos val="outEnd"/>
              <showLegendKey val="0"/>
              <showVal val="1"/>
              <showCatName val="0"/>
              <showSerName val="0"/>
              <showPercent val="0"/>
              <showBubbleSize val="0"/>
            </dLbl>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bg1"/>
                    </a:solidFill>
                    <a:latin typeface="+mn-ea"/>
                    <a:ea typeface="+mn-ea"/>
                    <a:cs typeface="+mn-cs"/>
                  </a:defRPr>
                </a:pPr>
                <a:r>
                  <a:t/>
                </a:r>
                <a:endParaRPr lang="zh-CN"/>
              </a:p>
            </txPr>
            <dLblPos val="outEnd"/>
            <showLegendKey val="0"/>
            <showVal val="1"/>
            <showCatName val="0"/>
            <showSerName val="0"/>
            <showPercent val="0"/>
            <showBubbleSize val="0"/>
            <showLeaderLines val="0"/>
          </dLbls>
          <val>
            <numRef>
              <f>胜任力定制化报告!$Z$119</f>
              <numCache>
                <formatCode>General</formatCode>
                <ptCount val="1"/>
                <pt idx="0">
                  <v>4.9</v>
                </pt>
              </numCache>
            </numRef>
          </val>
        </ser>
        <dLbls>
          <showLegendKey val="0"/>
          <showVal val="0"/>
          <showCatName val="0"/>
          <showSerName val="0"/>
          <showPercent val="0"/>
          <showBubbleSize val="0"/>
        </dLbls>
        <gapWidth val="182"/>
        <axId val="1579347824"/>
        <axId val="1581399104"/>
      </barChart>
      <catAx>
        <axId val="1579347824"/>
        <scaling>
          <orientation val="minMax"/>
        </scaling>
        <delete val="1"/>
        <axPos val="l"/>
        <majorTickMark val="none"/>
        <minorTickMark val="none"/>
        <tickLblPos val="nextTo"/>
        <crossAx val="1581399104"/>
        <crosses val="autoZero"/>
        <auto val="1"/>
        <lblAlgn val="ctr"/>
        <lblOffset val="100"/>
        <noMultiLvlLbl val="0"/>
      </catAx>
      <valAx>
        <axId val="1581399104"/>
        <scaling>
          <orientation val="minMax"/>
          <max val="10"/>
          <min val="0"/>
        </scaling>
        <delete val="1"/>
        <axPos val="b"/>
        <numFmt formatCode="General" sourceLinked="1"/>
        <majorTickMark val="none"/>
        <minorTickMark val="none"/>
        <tickLblPos val="nextTo"/>
        <crossAx val="1579347824"/>
        <crosses val="autoZero"/>
        <crossBetween val="between"/>
      </valAx>
    </plotArea>
    <plotVisOnly val="1"/>
    <dispBlanksAs val="gap"/>
  </chart>
</chartSpace>
</file>

<file path=xl/charts/chart20.xml><?xml version="1.0" encoding="utf-8"?>
<chartSpace xmlns:a="http://schemas.openxmlformats.org/drawingml/2006/main" xmlns="http://schemas.openxmlformats.org/drawingml/2006/chart">
  <chart>
    <plotArea>
      <layout/>
      <barChart>
        <barDir val="bar"/>
        <grouping val="clustered"/>
        <varyColors val="0"/>
        <ser>
          <idx val="0"/>
          <order val="0"/>
          <tx>
            <strRef>
              <f>胜任力定制化报告!$Y$146</f>
              <strCache>
                <ptCount val="1"/>
                <pt idx="0">
                  <v>敏锐学习</v>
                </pt>
              </strCache>
            </strRef>
          </tx>
          <spPr>
            <a:solidFill>
              <a:srgbClr val="82ABBA"/>
            </a:solidFill>
            <a:ln>
              <a:noFill/>
              <a:prstDash val="solid"/>
            </a:ln>
          </spPr>
          <invertIfNegative val="0"/>
          <dLbls>
            <dLbl>
              <idx val="0"/>
              <spPr>
                <a:noFill/>
                <a:ln>
                  <a:noFill/>
                  <a:prstDash val="solid"/>
                </a:ln>
              </spPr>
              <txPr>
                <a:bodyPr anchor="ctr" anchorCtr="1" bIns="19050" lIns="38100" rIns="38100" rot="0" spcFirstLastPara="1" tIns="19050" vert="horz" vertOverflow="ellipsis" wrap="square">
                  <a:noAutofit/>
                </a:bodyPr>
                <a:lstStyle/>
                <a:p>
                  <a:pPr>
                    <a:defRPr b="0" baseline="0" i="0" kern="1200" strike="noStrike" sz="900">
                      <a:solidFill>
                        <a:schemeClr val="bg1"/>
                      </a:solidFill>
                      <a:latin typeface="+mn-lt"/>
                      <a:ea typeface="+mn-ea"/>
                      <a:cs typeface="+mn-cs"/>
                    </a:defRPr>
                  </a:pPr>
                  <a:r>
                    <a:t/>
                  </a:r>
                  <a:endParaRPr lang="zh-CN"/>
                </a:p>
              </txPr>
              <showLegendKey val="0"/>
              <showVal val="1"/>
              <showCatName val="0"/>
              <showSerName val="0"/>
              <showPercent val="0"/>
              <showBubbleSize val="0"/>
            </dLbl>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bg1"/>
                    </a:solidFill>
                    <a:latin typeface="+mn-lt"/>
                    <a:ea typeface="+mn-ea"/>
                    <a:cs typeface="+mn-cs"/>
                  </a:defRPr>
                </a:pPr>
                <a:r>
                  <a:t/>
                </a:r>
                <a:endParaRPr lang="zh-CN"/>
              </a:p>
            </txPr>
            <showLegendKey val="0"/>
            <showVal val="1"/>
            <showCatName val="0"/>
            <showSerName val="0"/>
            <showPercent val="0"/>
            <showBubbleSize val="0"/>
            <showLeaderLines val="0"/>
          </dLbls>
          <val>
            <numRef>
              <f>胜任力定制化报告!$Z$146</f>
              <numCache>
                <formatCode>General</formatCode>
                <ptCount val="1"/>
                <pt idx="0">
                  <v>3.3</v>
                </pt>
              </numCache>
            </numRef>
          </val>
        </ser>
        <dLbls>
          <showLegendKey val="0"/>
          <showVal val="0"/>
          <showCatName val="0"/>
          <showSerName val="0"/>
          <showPercent val="0"/>
          <showBubbleSize val="0"/>
        </dLbls>
        <gapWidth val="182"/>
        <axId val="1579347824"/>
        <axId val="1581399104"/>
      </barChart>
      <catAx>
        <axId val="1579347824"/>
        <scaling>
          <orientation val="minMax"/>
        </scaling>
        <delete val="1"/>
        <axPos val="l"/>
        <majorTickMark val="none"/>
        <minorTickMark val="none"/>
        <tickLblPos val="nextTo"/>
        <crossAx val="1581399104"/>
        <crosses val="autoZero"/>
        <auto val="1"/>
        <lblAlgn val="ctr"/>
        <lblOffset val="100"/>
        <noMultiLvlLbl val="0"/>
      </catAx>
      <valAx>
        <axId val="1581399104"/>
        <scaling>
          <orientation val="minMax"/>
          <max val="10"/>
          <min val="0"/>
        </scaling>
        <delete val="1"/>
        <axPos val="b"/>
        <numFmt formatCode="General" sourceLinked="1"/>
        <majorTickMark val="none"/>
        <minorTickMark val="none"/>
        <tickLblPos val="nextTo"/>
        <crossAx val="1579347824"/>
        <crosses val="autoZero"/>
        <crossBetween val="between"/>
      </valAx>
    </plotArea>
    <plotVisOnly val="1"/>
    <dispBlanksAs val="gap"/>
  </chart>
</chartSpace>
</file>

<file path=xl/charts/chart3.xml><?xml version="1.0" encoding="utf-8"?>
<chartSpace xmlns:a="http://schemas.openxmlformats.org/drawingml/2006/main" xmlns="http://schemas.openxmlformats.org/drawingml/2006/chart">
  <chart>
    <plotArea>
      <layout/>
      <barChart>
        <barDir val="bar"/>
        <grouping val="clustered"/>
        <varyColors val="0"/>
        <ser>
          <idx val="0"/>
          <order val="0"/>
          <tx>
            <strRef>
              <f>胜任力定制化报告!$Y$122</f>
              <strCache>
                <ptCount val="1"/>
                <pt idx="0">
                  <v>确保执行</v>
                </pt>
              </strCache>
            </strRef>
          </tx>
          <spPr>
            <a:solidFill>
              <a:srgbClr val="82ABBA"/>
            </a:solidFill>
            <a:ln>
              <a:noFill/>
              <a:prstDash val="solid"/>
            </a:ln>
          </spPr>
          <invertIfNegative val="0"/>
          <dLbls>
            <dLbl>
              <idx val="0"/>
              <dLblPos val="outEnd"/>
              <showLegendKey val="0"/>
              <showVal val="1"/>
              <showCatName val="0"/>
              <showSerName val="0"/>
              <showPercent val="0"/>
              <showBubbleSize val="0"/>
            </dLbl>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bg1"/>
                    </a:solidFill>
                    <a:latin typeface="+mn-lt"/>
                    <a:ea typeface="+mn-ea"/>
                    <a:cs typeface="+mn-cs"/>
                  </a:defRPr>
                </a:pPr>
                <a:r>
                  <a:t/>
                </a:r>
                <a:endParaRPr lang="zh-CN"/>
              </a:p>
            </txPr>
            <dLblPos val="outEnd"/>
            <showLegendKey val="0"/>
            <showVal val="1"/>
            <showCatName val="0"/>
            <showSerName val="0"/>
            <showPercent val="0"/>
            <showBubbleSize val="0"/>
            <showLeaderLines val="0"/>
          </dLbls>
          <val>
            <numRef>
              <f>胜任力定制化报告!$Z$122</f>
              <numCache>
                <formatCode>General</formatCode>
                <ptCount val="1"/>
                <pt idx="0">
                  <v>6.4</v>
                </pt>
              </numCache>
            </numRef>
          </val>
        </ser>
        <dLbls>
          <showLegendKey val="0"/>
          <showVal val="0"/>
          <showCatName val="0"/>
          <showSerName val="0"/>
          <showPercent val="0"/>
          <showBubbleSize val="0"/>
        </dLbls>
        <gapWidth val="182"/>
        <axId val="1579347824"/>
        <axId val="1581399104"/>
      </barChart>
      <catAx>
        <axId val="1579347824"/>
        <scaling>
          <orientation val="minMax"/>
        </scaling>
        <delete val="1"/>
        <axPos val="l"/>
        <majorTickMark val="none"/>
        <minorTickMark val="none"/>
        <tickLblPos val="nextTo"/>
        <crossAx val="1581399104"/>
        <crosses val="autoZero"/>
        <auto val="1"/>
        <lblAlgn val="ctr"/>
        <lblOffset val="100"/>
        <noMultiLvlLbl val="0"/>
      </catAx>
      <valAx>
        <axId val="1581399104"/>
        <scaling>
          <orientation val="minMax"/>
          <max val="10"/>
          <min val="0"/>
        </scaling>
        <delete val="1"/>
        <axPos val="b"/>
        <numFmt formatCode="General" sourceLinked="1"/>
        <majorTickMark val="none"/>
        <minorTickMark val="none"/>
        <tickLblPos val="nextTo"/>
        <crossAx val="1579347824"/>
        <crosses val="autoZero"/>
        <crossBetween val="between"/>
      </valAx>
    </plotArea>
    <plotVisOnly val="1"/>
    <dispBlanksAs val="gap"/>
  </chart>
</chartSpace>
</file>

<file path=xl/charts/chart4.xml><?xml version="1.0" encoding="utf-8"?>
<chartSpace xmlns:a="http://schemas.openxmlformats.org/drawingml/2006/main" xmlns="http://schemas.openxmlformats.org/drawingml/2006/chart">
  <chart>
    <plotArea>
      <layout/>
      <barChart>
        <barDir val="bar"/>
        <grouping val="clustered"/>
        <varyColors val="0"/>
        <ser>
          <idx val="0"/>
          <order val="0"/>
          <tx>
            <strRef>
              <f>胜任力定制化报告!$Y$125</f>
              <strCache>
                <ptCount val="1"/>
                <pt idx="0">
                  <v>客户导向</v>
                </pt>
              </strCache>
            </strRef>
          </tx>
          <spPr>
            <a:solidFill>
              <a:srgbClr val="82ABBA"/>
            </a:solidFill>
            <a:ln>
              <a:noFill/>
              <a:prstDash val="solid"/>
            </a:ln>
          </spPr>
          <invertIfNegative val="0"/>
          <dLbls>
            <dLbl>
              <idx val="0"/>
              <spPr>
                <a:noFill/>
                <a:ln>
                  <a:noFill/>
                  <a:prstDash val="solid"/>
                </a:ln>
              </spPr>
              <txPr>
                <a:bodyPr anchor="ctr" anchorCtr="1" bIns="19050" lIns="38100" rIns="38100" rot="0" spcFirstLastPara="1" tIns="19050" vert="horz" vertOverflow="ellipsis" wrap="square">
                  <a:noAutofit/>
                </a:bodyPr>
                <a:lstStyle/>
                <a:p>
                  <a:pPr>
                    <a:defRPr b="0" baseline="0" i="0" kern="1200" strike="noStrike" sz="900">
                      <a:solidFill>
                        <a:schemeClr val="bg1"/>
                      </a:solidFill>
                      <a:latin typeface="+mn-lt"/>
                      <a:ea typeface="+mn-ea"/>
                      <a:cs typeface="+mn-cs"/>
                    </a:defRPr>
                  </a:pPr>
                  <a:r>
                    <a:t/>
                  </a:r>
                  <a:endParaRPr lang="zh-CN"/>
                </a:p>
              </txPr>
              <dLblPos val="outEnd"/>
              <showLegendKey val="0"/>
              <showVal val="1"/>
              <showCatName val="0"/>
              <showSerName val="0"/>
              <showPercent val="0"/>
              <showBubbleSize val="0"/>
            </dLbl>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bg1"/>
                    </a:solidFill>
                    <a:latin typeface="+mn-lt"/>
                    <a:ea typeface="+mn-ea"/>
                    <a:cs typeface="+mn-cs"/>
                  </a:defRPr>
                </a:pPr>
                <a:r>
                  <a:t/>
                </a:r>
                <a:endParaRPr lang="zh-CN"/>
              </a:p>
            </txPr>
            <dLblPos val="outEnd"/>
            <showLegendKey val="0"/>
            <showVal val="1"/>
            <showCatName val="0"/>
            <showSerName val="0"/>
            <showPercent val="0"/>
            <showBubbleSize val="0"/>
            <showLeaderLines val="0"/>
          </dLbls>
          <val>
            <numRef>
              <f>胜任力定制化报告!$Z$125</f>
              <numCache>
                <formatCode>General</formatCode>
                <ptCount val="1"/>
                <pt idx="0">
                  <v>8.800000000000001</v>
                </pt>
              </numCache>
            </numRef>
          </val>
        </ser>
        <dLbls>
          <showLegendKey val="0"/>
          <showVal val="0"/>
          <showCatName val="0"/>
          <showSerName val="0"/>
          <showPercent val="0"/>
          <showBubbleSize val="0"/>
        </dLbls>
        <gapWidth val="182"/>
        <axId val="1579347824"/>
        <axId val="1581399104"/>
      </barChart>
      <catAx>
        <axId val="1579347824"/>
        <scaling>
          <orientation val="minMax"/>
        </scaling>
        <delete val="1"/>
        <axPos val="l"/>
        <majorTickMark val="none"/>
        <minorTickMark val="none"/>
        <tickLblPos val="nextTo"/>
        <crossAx val="1581399104"/>
        <crosses val="autoZero"/>
        <auto val="1"/>
        <lblAlgn val="ctr"/>
        <lblOffset val="100"/>
        <noMultiLvlLbl val="0"/>
      </catAx>
      <valAx>
        <axId val="1581399104"/>
        <scaling>
          <orientation val="minMax"/>
          <max val="10"/>
          <min val="0"/>
        </scaling>
        <delete val="1"/>
        <axPos val="b"/>
        <numFmt formatCode="General" sourceLinked="1"/>
        <majorTickMark val="none"/>
        <minorTickMark val="none"/>
        <tickLblPos val="nextTo"/>
        <crossAx val="1579347824"/>
        <crosses val="autoZero"/>
        <crossBetween val="between"/>
      </valAx>
    </plotArea>
    <plotVisOnly val="1"/>
    <dispBlanksAs val="gap"/>
  </chart>
</chartSpace>
</file>

<file path=xl/charts/chart5.xml><?xml version="1.0" encoding="utf-8"?>
<chartSpace xmlns:a="http://schemas.openxmlformats.org/drawingml/2006/main" xmlns="http://schemas.openxmlformats.org/drawingml/2006/chart">
  <chart>
    <plotArea>
      <layout/>
      <barChart>
        <barDir val="bar"/>
        <grouping val="clustered"/>
        <varyColors val="0"/>
        <ser>
          <idx val="0"/>
          <order val="0"/>
          <tx>
            <strRef>
              <f>胜任力定制化报告!$Y$128</f>
              <strCache>
                <ptCount val="1"/>
                <pt idx="0">
                  <v>善用数据</v>
                </pt>
              </strCache>
            </strRef>
          </tx>
          <spPr>
            <a:solidFill>
              <a:srgbClr val="82ABBA"/>
            </a:solidFill>
            <a:ln>
              <a:noFill/>
              <a:prstDash val="solid"/>
            </a:ln>
          </spPr>
          <invertIfNegative val="0"/>
          <dLbls>
            <dLbl>
              <idx val="0"/>
              <spPr>
                <a:noFill/>
                <a:ln>
                  <a:noFill/>
                  <a:prstDash val="solid"/>
                </a:ln>
              </spPr>
              <txPr>
                <a:bodyPr anchor="ctr" anchorCtr="1" bIns="19050" lIns="38100" rIns="38100" rot="0" spcFirstLastPara="1" tIns="19050" vert="horz" vertOverflow="ellipsis" wrap="square">
                  <a:noAutofit/>
                </a:bodyPr>
                <a:lstStyle/>
                <a:p>
                  <a:pPr>
                    <a:defRPr b="0" baseline="0" i="0" kern="1200" strike="noStrike" sz="900">
                      <a:solidFill>
                        <a:schemeClr val="bg1"/>
                      </a:solidFill>
                      <a:latin typeface="+mn-lt"/>
                      <a:ea typeface="+mn-ea"/>
                      <a:cs typeface="+mn-cs"/>
                    </a:defRPr>
                  </a:pPr>
                  <a:r>
                    <a:t/>
                  </a:r>
                  <a:endParaRPr lang="zh-CN"/>
                </a:p>
              </txPr>
              <dLblPos val="outEnd"/>
              <showLegendKey val="0"/>
              <showVal val="1"/>
              <showCatName val="0"/>
              <showSerName val="0"/>
              <showPercent val="0"/>
              <showBubbleSize val="0"/>
            </dLbl>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tx1">
                        <a:lumMod val="75000"/>
                        <a:lumOff val="25000"/>
                      </a:schemeClr>
                    </a:solidFill>
                    <a:latin typeface="+mn-lt"/>
                    <a:ea typeface="+mn-ea"/>
                    <a:cs typeface="+mn-cs"/>
                  </a:defRPr>
                </a:pPr>
                <a:r>
                  <a:t/>
                </a:r>
                <a:endParaRPr lang="zh-CN"/>
              </a:p>
            </txPr>
            <dLblPos val="outEnd"/>
            <showLegendKey val="0"/>
            <showVal val="1"/>
            <showCatName val="0"/>
            <showSerName val="0"/>
            <showPercent val="0"/>
            <showBubbleSize val="0"/>
            <showLeaderLines val="0"/>
          </dLbls>
          <val>
            <numRef>
              <f>胜任力定制化报告!$Z$128</f>
              <numCache>
                <formatCode>General</formatCode>
                <ptCount val="1"/>
                <pt idx="0">
                  <v>6.8</v>
                </pt>
              </numCache>
            </numRef>
          </val>
        </ser>
        <dLbls>
          <showLegendKey val="0"/>
          <showVal val="0"/>
          <showCatName val="0"/>
          <showSerName val="0"/>
          <showPercent val="0"/>
          <showBubbleSize val="0"/>
        </dLbls>
        <gapWidth val="182"/>
        <axId val="1579347824"/>
        <axId val="1581399104"/>
      </barChart>
      <catAx>
        <axId val="1579347824"/>
        <scaling>
          <orientation val="minMax"/>
        </scaling>
        <delete val="1"/>
        <axPos val="l"/>
        <majorTickMark val="none"/>
        <minorTickMark val="none"/>
        <tickLblPos val="nextTo"/>
        <crossAx val="1581399104"/>
        <crosses val="autoZero"/>
        <auto val="1"/>
        <lblAlgn val="ctr"/>
        <lblOffset val="100"/>
        <noMultiLvlLbl val="0"/>
      </catAx>
      <valAx>
        <axId val="1581399104"/>
        <scaling>
          <orientation val="minMax"/>
          <max val="10"/>
          <min val="0"/>
        </scaling>
        <delete val="1"/>
        <axPos val="b"/>
        <numFmt formatCode="General" sourceLinked="1"/>
        <majorTickMark val="none"/>
        <minorTickMark val="none"/>
        <tickLblPos val="nextTo"/>
        <crossAx val="1579347824"/>
        <crosses val="autoZero"/>
        <crossBetween val="between"/>
      </valAx>
    </plotArea>
    <plotVisOnly val="1"/>
    <dispBlanksAs val="gap"/>
  </chart>
</chartSpace>
</file>

<file path=xl/charts/chart6.xml><?xml version="1.0" encoding="utf-8"?>
<chartSpace xmlns:a="http://schemas.openxmlformats.org/drawingml/2006/main" xmlns="http://schemas.openxmlformats.org/drawingml/2006/chart">
  <chart>
    <plotArea>
      <layout/>
      <barChart>
        <barDir val="bar"/>
        <grouping val="clustered"/>
        <varyColors val="0"/>
        <ser>
          <idx val="0"/>
          <order val="0"/>
          <tx>
            <strRef>
              <f>胜任力定制化报告!$Y$132</f>
              <strCache>
                <ptCount val="1"/>
                <pt idx="0">
                  <v>激励人心</v>
                </pt>
              </strCache>
            </strRef>
          </tx>
          <spPr>
            <a:solidFill>
              <a:srgbClr val="82ABBA"/>
            </a:solidFill>
            <a:ln>
              <a:noFill/>
              <a:prstDash val="solid"/>
            </a:ln>
          </spPr>
          <invertIfNegative val="0"/>
          <dLbls>
            <dLbl>
              <idx val="0"/>
              <showLegendKey val="0"/>
              <showVal val="1"/>
              <showCatName val="0"/>
              <showSerName val="0"/>
              <showPercent val="0"/>
              <showBubbleSize val="0"/>
            </dLbl>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bg1"/>
                    </a:solidFill>
                    <a:latin typeface="+mn-lt"/>
                    <a:ea typeface="+mn-ea"/>
                    <a:cs typeface="+mn-cs"/>
                  </a:defRPr>
                </a:pPr>
                <a:r>
                  <a:t/>
                </a:r>
                <a:endParaRPr lang="zh-CN"/>
              </a:p>
            </txPr>
            <showLegendKey val="0"/>
            <showVal val="1"/>
            <showCatName val="0"/>
            <showSerName val="0"/>
            <showPercent val="0"/>
            <showBubbleSize val="0"/>
            <showLeaderLines val="0"/>
          </dLbls>
          <val>
            <numRef>
              <f>胜任力定制化报告!$Z$132</f>
              <numCache>
                <formatCode>General</formatCode>
                <ptCount val="1"/>
                <pt idx="0">
                  <v>4.9</v>
                </pt>
              </numCache>
            </numRef>
          </val>
        </ser>
        <dLbls>
          <showLegendKey val="0"/>
          <showVal val="0"/>
          <showCatName val="0"/>
          <showSerName val="0"/>
          <showPercent val="0"/>
          <showBubbleSize val="0"/>
        </dLbls>
        <gapWidth val="182"/>
        <axId val="1579347824"/>
        <axId val="1581399104"/>
      </barChart>
      <catAx>
        <axId val="1579347824"/>
        <scaling>
          <orientation val="minMax"/>
        </scaling>
        <delete val="1"/>
        <axPos val="l"/>
        <majorTickMark val="none"/>
        <minorTickMark val="none"/>
        <tickLblPos val="nextTo"/>
        <crossAx val="1581399104"/>
        <crosses val="autoZero"/>
        <auto val="1"/>
        <lblAlgn val="ctr"/>
        <lblOffset val="100"/>
        <noMultiLvlLbl val="0"/>
      </catAx>
      <valAx>
        <axId val="1581399104"/>
        <scaling>
          <orientation val="minMax"/>
          <max val="10"/>
          <min val="0"/>
        </scaling>
        <delete val="1"/>
        <axPos val="b"/>
        <numFmt formatCode="General" sourceLinked="1"/>
        <majorTickMark val="none"/>
        <minorTickMark val="none"/>
        <tickLblPos val="nextTo"/>
        <crossAx val="1579347824"/>
        <crosses val="autoZero"/>
        <crossBetween val="between"/>
      </valAx>
    </plotArea>
    <plotVisOnly val="1"/>
    <dispBlanksAs val="gap"/>
  </chart>
</chartSpace>
</file>

<file path=xl/charts/chart7.xml><?xml version="1.0" encoding="utf-8"?>
<chartSpace xmlns:a="http://schemas.openxmlformats.org/drawingml/2006/main" xmlns="http://schemas.openxmlformats.org/drawingml/2006/chart">
  <chart>
    <plotArea>
      <layout/>
      <barChart>
        <barDir val="bar"/>
        <grouping val="clustered"/>
        <varyColors val="0"/>
        <ser>
          <idx val="0"/>
          <order val="0"/>
          <tx>
            <strRef>
              <f>胜任力定制化报告!$Y$135</f>
              <strCache>
                <ptCount val="1"/>
                <pt idx="0">
                  <v>发展他人</v>
                </pt>
              </strCache>
            </strRef>
          </tx>
          <spPr>
            <a:solidFill>
              <a:srgbClr val="82ABBA"/>
            </a:solidFill>
            <a:ln>
              <a:noFill/>
              <a:prstDash val="solid"/>
            </a:ln>
          </spPr>
          <invertIfNegative val="0"/>
          <dLbls>
            <dLbl>
              <idx val="0"/>
              <showLegendKey val="0"/>
              <showVal val="1"/>
              <showCatName val="0"/>
              <showSerName val="0"/>
              <showPercent val="0"/>
              <showBubbleSize val="0"/>
            </dLbl>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bg1"/>
                    </a:solidFill>
                    <a:latin typeface="+mn-lt"/>
                    <a:ea typeface="+mn-ea"/>
                    <a:cs typeface="+mn-cs"/>
                  </a:defRPr>
                </a:pPr>
                <a:r>
                  <a:t/>
                </a:r>
                <a:endParaRPr lang="zh-CN"/>
              </a:p>
            </txPr>
            <showLegendKey val="0"/>
            <showVal val="1"/>
            <showCatName val="0"/>
            <showSerName val="0"/>
            <showPercent val="0"/>
            <showBubbleSize val="0"/>
            <showLeaderLines val="0"/>
          </dLbls>
          <val>
            <numRef>
              <f>胜任力定制化报告!$Z$135</f>
              <numCache>
                <formatCode>General</formatCode>
                <ptCount val="1"/>
                <pt idx="0">
                  <v>3.8</v>
                </pt>
              </numCache>
            </numRef>
          </val>
        </ser>
        <dLbls>
          <showLegendKey val="0"/>
          <showVal val="0"/>
          <showCatName val="0"/>
          <showSerName val="0"/>
          <showPercent val="0"/>
          <showBubbleSize val="0"/>
        </dLbls>
        <gapWidth val="182"/>
        <axId val="1579347824"/>
        <axId val="1581399104"/>
      </barChart>
      <catAx>
        <axId val="1579347824"/>
        <scaling>
          <orientation val="minMax"/>
        </scaling>
        <delete val="1"/>
        <axPos val="l"/>
        <majorTickMark val="none"/>
        <minorTickMark val="none"/>
        <tickLblPos val="nextTo"/>
        <crossAx val="1581399104"/>
        <crosses val="autoZero"/>
        <auto val="1"/>
        <lblAlgn val="ctr"/>
        <lblOffset val="100"/>
        <noMultiLvlLbl val="0"/>
      </catAx>
      <valAx>
        <axId val="1581399104"/>
        <scaling>
          <orientation val="minMax"/>
          <max val="10"/>
          <min val="0"/>
        </scaling>
        <delete val="1"/>
        <axPos val="b"/>
        <numFmt formatCode="General" sourceLinked="1"/>
        <majorTickMark val="none"/>
        <minorTickMark val="none"/>
        <tickLblPos val="nextTo"/>
        <crossAx val="1579347824"/>
        <crosses val="autoZero"/>
        <crossBetween val="between"/>
      </valAx>
    </plotArea>
    <plotVisOnly val="1"/>
    <dispBlanksAs val="gap"/>
  </chart>
</chartSpace>
</file>

<file path=xl/charts/chart8.xml><?xml version="1.0" encoding="utf-8"?>
<chartSpace xmlns:a="http://schemas.openxmlformats.org/drawingml/2006/main" xmlns="http://schemas.openxmlformats.org/drawingml/2006/chart">
  <chart>
    <plotArea>
      <layout/>
      <barChart>
        <barDir val="bar"/>
        <grouping val="clustered"/>
        <varyColors val="0"/>
        <ser>
          <idx val="0"/>
          <order val="0"/>
          <tx>
            <strRef>
              <f>胜任力定制化报告!$Y$139</f>
              <strCache>
                <ptCount val="1"/>
                <pt idx="0">
                  <v>协同增效</v>
                </pt>
              </strCache>
            </strRef>
          </tx>
          <spPr>
            <a:solidFill>
              <a:srgbClr val="82ABBA"/>
            </a:solidFill>
            <a:ln>
              <a:noFill/>
              <a:prstDash val="solid"/>
            </a:ln>
          </spPr>
          <invertIfNegative val="0"/>
          <dLbls>
            <dLbl>
              <idx val="0"/>
              <showLegendKey val="0"/>
              <showVal val="1"/>
              <showCatName val="0"/>
              <showSerName val="0"/>
              <showPercent val="0"/>
              <showBubbleSize val="0"/>
            </dLbl>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bg1"/>
                    </a:solidFill>
                    <a:latin typeface="+mn-lt"/>
                    <a:ea typeface="+mn-ea"/>
                    <a:cs typeface="+mn-cs"/>
                  </a:defRPr>
                </a:pPr>
                <a:r>
                  <a:t/>
                </a:r>
                <a:endParaRPr lang="zh-CN"/>
              </a:p>
            </txPr>
            <showLegendKey val="0"/>
            <showVal val="1"/>
            <showCatName val="0"/>
            <showSerName val="0"/>
            <showPercent val="0"/>
            <showBubbleSize val="0"/>
            <showLeaderLines val="0"/>
          </dLbls>
          <val>
            <numRef>
              <f>胜任力定制化报告!$Z$139</f>
              <numCache>
                <formatCode>General</formatCode>
                <ptCount val="1"/>
                <pt idx="0">
                  <v>3.8</v>
                </pt>
              </numCache>
            </numRef>
          </val>
        </ser>
        <dLbls>
          <showLegendKey val="0"/>
          <showVal val="0"/>
          <showCatName val="0"/>
          <showSerName val="0"/>
          <showPercent val="0"/>
          <showBubbleSize val="0"/>
        </dLbls>
        <gapWidth val="182"/>
        <axId val="1579347824"/>
        <axId val="1581399104"/>
      </barChart>
      <catAx>
        <axId val="1579347824"/>
        <scaling>
          <orientation val="minMax"/>
        </scaling>
        <delete val="1"/>
        <axPos val="l"/>
        <majorTickMark val="none"/>
        <minorTickMark val="none"/>
        <tickLblPos val="nextTo"/>
        <crossAx val="1581399104"/>
        <crosses val="autoZero"/>
        <auto val="1"/>
        <lblAlgn val="ctr"/>
        <lblOffset val="100"/>
        <noMultiLvlLbl val="0"/>
      </catAx>
      <valAx>
        <axId val="1581399104"/>
        <scaling>
          <orientation val="minMax"/>
          <max val="10"/>
          <min val="0"/>
        </scaling>
        <delete val="1"/>
        <axPos val="b"/>
        <numFmt formatCode="General" sourceLinked="1"/>
        <majorTickMark val="none"/>
        <minorTickMark val="none"/>
        <tickLblPos val="nextTo"/>
        <crossAx val="1579347824"/>
        <crosses val="autoZero"/>
        <crossBetween val="between"/>
      </valAx>
    </plotArea>
    <plotVisOnly val="1"/>
    <dispBlanksAs val="gap"/>
  </chart>
</chartSpace>
</file>

<file path=xl/charts/chart9.xml><?xml version="1.0" encoding="utf-8"?>
<chartSpace xmlns:a="http://schemas.openxmlformats.org/drawingml/2006/main" xmlns="http://schemas.openxmlformats.org/drawingml/2006/chart">
  <chart>
    <plotArea>
      <layout/>
      <barChart>
        <barDir val="bar"/>
        <grouping val="clustered"/>
        <varyColors val="0"/>
        <ser>
          <idx val="0"/>
          <order val="0"/>
          <tx>
            <strRef>
              <f>胜任力定制化报告!$Y$143</f>
              <strCache>
                <ptCount val="1"/>
                <pt idx="0">
                  <v>追求卓越</v>
                </pt>
              </strCache>
            </strRef>
          </tx>
          <spPr>
            <a:solidFill>
              <a:srgbClr val="82ABBA"/>
            </a:solidFill>
            <a:ln>
              <a:noFill/>
              <a:prstDash val="solid"/>
            </a:ln>
          </spPr>
          <invertIfNegative val="0"/>
          <dLbls>
            <dLbl>
              <idx val="0"/>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bg1"/>
                      </a:solidFill>
                      <a:latin typeface="+mn-ea"/>
                      <a:ea typeface="+mn-ea"/>
                      <a:cs typeface="+mn-cs"/>
                    </a:defRPr>
                  </a:pPr>
                  <a:r>
                    <a:t/>
                  </a:r>
                  <a:endParaRPr lang="zh-CN"/>
                </a:p>
              </txPr>
              <dLblPos val="outEnd"/>
              <showLegendKey val="0"/>
              <showVal val="1"/>
              <showCatName val="0"/>
              <showSerName val="0"/>
              <showPercent val="0"/>
              <showBubbleSize val="0"/>
            </dLbl>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tx1">
                        <a:lumMod val="75000"/>
                        <a:lumOff val="25000"/>
                      </a:schemeClr>
                    </a:solidFill>
                    <a:latin typeface="+mn-lt"/>
                    <a:ea typeface="+mn-ea"/>
                    <a:cs typeface="+mn-cs"/>
                  </a:defRPr>
                </a:pPr>
                <a:r>
                  <a:t/>
                </a:r>
                <a:endParaRPr lang="zh-CN"/>
              </a:p>
            </txPr>
            <dLblPos val="outEnd"/>
            <showLegendKey val="0"/>
            <showVal val="1"/>
            <showCatName val="0"/>
            <showSerName val="0"/>
            <showPercent val="0"/>
            <showBubbleSize val="0"/>
            <showLeaderLines val="0"/>
          </dLbls>
          <val>
            <numRef>
              <f>胜任力定制化报告!$Z$143</f>
              <numCache>
                <formatCode>General</formatCode>
                <ptCount val="1"/>
                <pt idx="0">
                  <v>5.3</v>
                </pt>
              </numCache>
            </numRef>
          </val>
        </ser>
        <dLbls>
          <showLegendKey val="0"/>
          <showVal val="0"/>
          <showCatName val="0"/>
          <showSerName val="0"/>
          <showPercent val="0"/>
          <showBubbleSize val="0"/>
        </dLbls>
        <gapWidth val="182"/>
        <axId val="1579347824"/>
        <axId val="1581399104"/>
      </barChart>
      <catAx>
        <axId val="1579347824"/>
        <scaling>
          <orientation val="minMax"/>
        </scaling>
        <delete val="1"/>
        <axPos val="l"/>
        <majorTickMark val="none"/>
        <minorTickMark val="none"/>
        <tickLblPos val="nextTo"/>
        <crossAx val="1581399104"/>
        <crosses val="autoZero"/>
        <auto val="1"/>
        <lblAlgn val="ctr"/>
        <lblOffset val="100"/>
        <noMultiLvlLbl val="0"/>
      </catAx>
      <valAx>
        <axId val="1581399104"/>
        <scaling>
          <orientation val="minMax"/>
          <max val="10"/>
          <min val="0"/>
        </scaling>
        <delete val="1"/>
        <axPos val="b"/>
        <numFmt formatCode="General" sourceLinked="1"/>
        <majorTickMark val="none"/>
        <minorTickMark val="none"/>
        <tickLblPos val="nextTo"/>
        <crossAx val="1579347824"/>
        <crosses val="autoZero"/>
        <crossBetween val="between"/>
      </valAx>
    </plotArea>
    <plotVisOnly val="1"/>
    <dispBlanksAs val="gap"/>
  </chart>
</chartSpace>
</file>

<file path=xl/drawings/_rels/drawing1.xml.rels><Relationships xmlns="http://schemas.openxmlformats.org/package/2006/relationships"><Relationship Id="rId1" Target="/xl/charts/chart1.xml" Type="http://schemas.openxmlformats.org/officeDocument/2006/relationships/chart" /><Relationship Id="rId2" Target="/xl/charts/chart2.xml" Type="http://schemas.openxmlformats.org/officeDocument/2006/relationships/chart" /><Relationship Id="rId3" Target="/xl/charts/chart3.xml" Type="http://schemas.openxmlformats.org/officeDocument/2006/relationships/chart" /><Relationship Id="rId4" Target="/xl/charts/chart4.xml" Type="http://schemas.openxmlformats.org/officeDocument/2006/relationships/chart" /><Relationship Id="rId5" Target="/xl/charts/chart5.xml" Type="http://schemas.openxmlformats.org/officeDocument/2006/relationships/chart" /><Relationship Id="rId6" Target="/xl/charts/chart6.xml" Type="http://schemas.openxmlformats.org/officeDocument/2006/relationships/chart" /><Relationship Id="rId7" Target="/xl/charts/chart7.xml" Type="http://schemas.openxmlformats.org/officeDocument/2006/relationships/chart" /><Relationship Id="rId8" Target="/xl/charts/chart8.xml" Type="http://schemas.openxmlformats.org/officeDocument/2006/relationships/chart" /><Relationship Id="rId9" Target="/xl/charts/chart9.xml" Type="http://schemas.openxmlformats.org/officeDocument/2006/relationships/chart" /><Relationship Id="rId10" Target="/xl/charts/chart10.xml" Type="http://schemas.openxmlformats.org/officeDocument/2006/relationships/chart" /><Relationship Id="rId11" Target="/xl/charts/chart11.xml" Type="http://schemas.openxmlformats.org/officeDocument/2006/relationships/chart" /><Relationship Id="rId12" Target="/xl/charts/chart12.xml" Type="http://schemas.openxmlformats.org/officeDocument/2006/relationships/chart" /><Relationship Id="rId13" Target="/xl/charts/chart13.xml" Type="http://schemas.openxmlformats.org/officeDocument/2006/relationships/chart" /><Relationship Id="rId14" Target="/xl/charts/chart14.xml" Type="http://schemas.openxmlformats.org/officeDocument/2006/relationships/chart" /><Relationship Id="rId15" Target="/xl/charts/chart15.xml" Type="http://schemas.openxmlformats.org/officeDocument/2006/relationships/chart" /><Relationship Id="rId16" Target="/xl/charts/chart16.xml" Type="http://schemas.openxmlformats.org/officeDocument/2006/relationships/chart" /><Relationship Id="rId17" Target="/xl/charts/chart17.xml" Type="http://schemas.openxmlformats.org/officeDocument/2006/relationships/chart" /><Relationship Id="rId18" Target="/xl/charts/chart18.xml" Type="http://schemas.openxmlformats.org/officeDocument/2006/relationships/chart" /><Relationship Id="rId19" Target="/xl/charts/chart19.xml" Type="http://schemas.openxmlformats.org/officeDocument/2006/relationships/chart" /><Relationship Id="rId20" Target="/xl/charts/chart20.xml" Type="http://schemas.openxmlformats.org/officeDocument/2006/relationships/chart"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12</col>
      <colOff>144780</colOff>
      <row>114</row>
      <rowOff>64770</rowOff>
    </from>
    <to>
      <col>23</col>
      <colOff>152400</colOff>
      <row>117</row>
      <rowOff>114300</rowOff>
    </to>
    <graphicFrame>
      <nvGraphicFramePr>
        <cNvPr id="1" name="Chart 1"/>
        <cNvGraphicFramePr/>
      </nvGraphicFramePr>
      <xfrm/>
      <a:graphic>
        <a:graphicData uri="http://schemas.openxmlformats.org/drawingml/2006/chart">
          <c:chart r:id="rId1"/>
        </a:graphicData>
      </a:graphic>
    </graphicFrame>
    <clientData/>
  </twoCellAnchor>
  <twoCellAnchor>
    <from>
      <col>12</col>
      <colOff>137160</colOff>
      <row>117</row>
      <rowOff>198120</rowOff>
    </from>
    <to>
      <col>23</col>
      <colOff>144780</colOff>
      <row>120</row>
      <rowOff>118110</rowOff>
    </to>
    <graphicFrame>
      <nvGraphicFramePr>
        <cNvPr id="2" name="Chart 2"/>
        <cNvGraphicFramePr/>
      </nvGraphicFramePr>
      <xfrm/>
      <a:graphic>
        <a:graphicData uri="http://schemas.openxmlformats.org/drawingml/2006/chart">
          <c:chart r:id="rId2"/>
        </a:graphicData>
      </a:graphic>
    </graphicFrame>
    <clientData/>
  </twoCellAnchor>
  <twoCellAnchor>
    <from>
      <col>12</col>
      <colOff>137160</colOff>
      <row>120</row>
      <rowOff>205740</rowOff>
    </from>
    <to>
      <col>23</col>
      <colOff>144780</colOff>
      <row>123</row>
      <rowOff>125730</rowOff>
    </to>
    <graphicFrame>
      <nvGraphicFramePr>
        <cNvPr id="3" name="Chart 3"/>
        <cNvGraphicFramePr/>
      </nvGraphicFramePr>
      <xfrm/>
      <a:graphic>
        <a:graphicData uri="http://schemas.openxmlformats.org/drawingml/2006/chart">
          <c:chart r:id="rId3"/>
        </a:graphicData>
      </a:graphic>
    </graphicFrame>
    <clientData/>
  </twoCellAnchor>
  <twoCellAnchor>
    <from>
      <col>12</col>
      <colOff>137160</colOff>
      <row>123</row>
      <rowOff>198120</rowOff>
    </from>
    <to>
      <col>23</col>
      <colOff>144780</colOff>
      <row>126</row>
      <rowOff>118110</rowOff>
    </to>
    <graphicFrame>
      <nvGraphicFramePr>
        <cNvPr id="4" name="Chart 4"/>
        <cNvGraphicFramePr/>
      </nvGraphicFramePr>
      <xfrm/>
      <a:graphic>
        <a:graphicData uri="http://schemas.openxmlformats.org/drawingml/2006/chart">
          <c:chart r:id="rId4"/>
        </a:graphicData>
      </a:graphic>
    </graphicFrame>
    <clientData/>
  </twoCellAnchor>
  <twoCellAnchor>
    <from>
      <col>12</col>
      <colOff>137160</colOff>
      <row>126</row>
      <rowOff>228600</rowOff>
    </from>
    <to>
      <col>23</col>
      <colOff>144780</colOff>
      <row>129</row>
      <rowOff>125730</rowOff>
    </to>
    <graphicFrame>
      <nvGraphicFramePr>
        <cNvPr id="5" name="Chart 5"/>
        <cNvGraphicFramePr/>
      </nvGraphicFramePr>
      <xfrm/>
      <a:graphic>
        <a:graphicData uri="http://schemas.openxmlformats.org/drawingml/2006/chart">
          <c:chart r:id="rId5"/>
        </a:graphicData>
      </a:graphic>
    </graphicFrame>
    <clientData/>
  </twoCellAnchor>
  <twoCellAnchor>
    <from>
      <col>12</col>
      <colOff>137160</colOff>
      <row>130</row>
      <rowOff>76200</rowOff>
    </from>
    <to>
      <col>23</col>
      <colOff>144780</colOff>
      <row>133</row>
      <rowOff>125730</rowOff>
    </to>
    <graphicFrame>
      <nvGraphicFramePr>
        <cNvPr id="6" name="Chart 6"/>
        <cNvGraphicFramePr/>
      </nvGraphicFramePr>
      <xfrm/>
      <a:graphic>
        <a:graphicData uri="http://schemas.openxmlformats.org/drawingml/2006/chart">
          <c:chart r:id="rId6"/>
        </a:graphicData>
      </a:graphic>
    </graphicFrame>
    <clientData/>
  </twoCellAnchor>
  <twoCellAnchor>
    <from>
      <col>12</col>
      <colOff>144780</colOff>
      <row>133</row>
      <rowOff>213360</rowOff>
    </from>
    <to>
      <col>23</col>
      <colOff>152400</colOff>
      <row>136</row>
      <rowOff>133350</rowOff>
    </to>
    <graphicFrame>
      <nvGraphicFramePr>
        <cNvPr id="7" name="Chart 7"/>
        <cNvGraphicFramePr/>
      </nvGraphicFramePr>
      <xfrm/>
      <a:graphic>
        <a:graphicData uri="http://schemas.openxmlformats.org/drawingml/2006/chart">
          <c:chart r:id="rId7"/>
        </a:graphicData>
      </a:graphic>
    </graphicFrame>
    <clientData/>
  </twoCellAnchor>
  <twoCellAnchor>
    <from>
      <col>12</col>
      <colOff>137160</colOff>
      <row>137</row>
      <rowOff>76200</rowOff>
    </from>
    <to>
      <col>23</col>
      <colOff>144780</colOff>
      <row>140</row>
      <rowOff>125730</rowOff>
    </to>
    <graphicFrame>
      <nvGraphicFramePr>
        <cNvPr id="8" name="Chart 8"/>
        <cNvGraphicFramePr/>
      </nvGraphicFramePr>
      <xfrm/>
      <a:graphic>
        <a:graphicData uri="http://schemas.openxmlformats.org/drawingml/2006/chart">
          <c:chart r:id="rId8"/>
        </a:graphicData>
      </a:graphic>
    </graphicFrame>
    <clientData/>
  </twoCellAnchor>
  <twoCellAnchor>
    <from>
      <col>12</col>
      <colOff>144780</colOff>
      <row>141</row>
      <rowOff>60960</rowOff>
    </from>
    <to>
      <col>23</col>
      <colOff>152400</colOff>
      <row>144</row>
      <rowOff>110490</rowOff>
    </to>
    <graphicFrame>
      <nvGraphicFramePr>
        <cNvPr id="9" name="Chart 9"/>
        <cNvGraphicFramePr/>
      </nvGraphicFramePr>
      <xfrm/>
      <a:graphic>
        <a:graphicData uri="http://schemas.openxmlformats.org/drawingml/2006/chart">
          <c:chart r:id="rId9"/>
        </a:graphicData>
      </a:graphic>
    </graphicFrame>
    <clientData/>
  </twoCellAnchor>
  <twoCellAnchor>
    <from>
      <col>12</col>
      <colOff>137160</colOff>
      <row>144</row>
      <rowOff>205740</rowOff>
    </from>
    <to>
      <col>23</col>
      <colOff>144780</colOff>
      <row>147</row>
      <rowOff>133350</rowOff>
    </to>
    <graphicFrame>
      <nvGraphicFramePr>
        <cNvPr id="10" name="Chart 10"/>
        <cNvGraphicFramePr/>
      </nvGraphicFramePr>
      <xfrm/>
      <a:graphic>
        <a:graphicData uri="http://schemas.openxmlformats.org/drawingml/2006/chart">
          <c:chart r:id="rId10"/>
        </a:graphicData>
      </a:graphic>
    </graphicFrame>
    <clientData/>
  </twoCellAnchor>
  <twoCellAnchor>
    <from>
      <col>12</col>
      <colOff>144780</colOff>
      <row>154</row>
      <rowOff>68580</rowOff>
    </from>
    <to>
      <col>23</col>
      <colOff>152400</colOff>
      <row>156</row>
      <rowOff>262890</rowOff>
    </to>
    <graphicFrame>
      <nvGraphicFramePr>
        <cNvPr id="11" name="Chart 11"/>
        <cNvGraphicFramePr/>
      </nvGraphicFramePr>
      <xfrm/>
      <a:graphic>
        <a:graphicData uri="http://schemas.openxmlformats.org/drawingml/2006/chart">
          <c:chart r:id="rId11"/>
        </a:graphicData>
      </a:graphic>
    </graphicFrame>
    <clientData/>
  </twoCellAnchor>
  <twoCellAnchor>
    <from>
      <col>12</col>
      <colOff>137160</colOff>
      <row>169</row>
      <rowOff>7620</rowOff>
    </from>
    <to>
      <col>23</col>
      <colOff>144780</colOff>
      <row>171</row>
      <rowOff>270510</rowOff>
    </to>
    <graphicFrame>
      <nvGraphicFramePr>
        <cNvPr id="12" name="Chart 12"/>
        <cNvGraphicFramePr/>
      </nvGraphicFramePr>
      <xfrm/>
      <a:graphic>
        <a:graphicData uri="http://schemas.openxmlformats.org/drawingml/2006/chart">
          <c:chart r:id="rId12"/>
        </a:graphicData>
      </a:graphic>
    </graphicFrame>
    <clientData/>
  </twoCellAnchor>
  <twoCellAnchor>
    <from>
      <col>12</col>
      <colOff>144780</colOff>
      <row>184</row>
      <rowOff>15240</rowOff>
    </from>
    <to>
      <col>23</col>
      <colOff>152400</colOff>
      <row>186</row>
      <rowOff>278130</rowOff>
    </to>
    <graphicFrame>
      <nvGraphicFramePr>
        <cNvPr id="13" name="Chart 13"/>
        <cNvGraphicFramePr/>
      </nvGraphicFramePr>
      <xfrm/>
      <a:graphic>
        <a:graphicData uri="http://schemas.openxmlformats.org/drawingml/2006/chart">
          <c:chart r:id="rId13"/>
        </a:graphicData>
      </a:graphic>
    </graphicFrame>
    <clientData/>
  </twoCellAnchor>
  <twoCellAnchor>
    <from>
      <col>12</col>
      <colOff>137160</colOff>
      <row>244</row>
      <rowOff>7620</rowOff>
    </from>
    <to>
      <col>23</col>
      <colOff>144780</colOff>
      <row>246</row>
      <rowOff>270510</rowOff>
    </to>
    <graphicFrame>
      <nvGraphicFramePr>
        <cNvPr id="14" name="Chart 14"/>
        <cNvGraphicFramePr/>
      </nvGraphicFramePr>
      <xfrm/>
      <a:graphic>
        <a:graphicData uri="http://schemas.openxmlformats.org/drawingml/2006/chart">
          <c:chart r:id="rId14"/>
        </a:graphicData>
      </a:graphic>
    </graphicFrame>
    <clientData/>
  </twoCellAnchor>
  <twoCellAnchor>
    <from>
      <col>12</col>
      <colOff>129540</colOff>
      <row>259</row>
      <rowOff>7620</rowOff>
    </from>
    <to>
      <col>23</col>
      <colOff>137160</colOff>
      <row>261</row>
      <rowOff>270510</rowOff>
    </to>
    <graphicFrame>
      <nvGraphicFramePr>
        <cNvPr id="15" name="Chart 15"/>
        <cNvGraphicFramePr/>
      </nvGraphicFramePr>
      <xfrm/>
      <a:graphic>
        <a:graphicData uri="http://schemas.openxmlformats.org/drawingml/2006/chart">
          <c:chart r:id="rId15"/>
        </a:graphicData>
      </a:graphic>
    </graphicFrame>
    <clientData/>
  </twoCellAnchor>
  <twoCellAnchor>
    <from>
      <col>12</col>
      <colOff>137160</colOff>
      <row>275</row>
      <rowOff>83820</rowOff>
    </from>
    <to>
      <col>23</col>
      <colOff>144780</colOff>
      <row>277</row>
      <rowOff>278130</rowOff>
    </to>
    <graphicFrame>
      <nvGraphicFramePr>
        <cNvPr id="16" name="Chart 16"/>
        <cNvGraphicFramePr/>
      </nvGraphicFramePr>
      <xfrm/>
      <a:graphic>
        <a:graphicData uri="http://schemas.openxmlformats.org/drawingml/2006/chart">
          <c:chart r:id="rId16"/>
        </a:graphicData>
      </a:graphic>
    </graphicFrame>
    <clientData/>
  </twoCellAnchor>
  <twoCellAnchor>
    <from>
      <col>12</col>
      <colOff>144780</colOff>
      <row>292</row>
      <rowOff>7620</rowOff>
    </from>
    <to>
      <col>23</col>
      <colOff>152400</colOff>
      <row>294</row>
      <rowOff>270510</rowOff>
    </to>
    <graphicFrame>
      <nvGraphicFramePr>
        <cNvPr id="17" name="Chart 17"/>
        <cNvGraphicFramePr/>
      </nvGraphicFramePr>
      <xfrm/>
      <a:graphic>
        <a:graphicData uri="http://schemas.openxmlformats.org/drawingml/2006/chart">
          <c:chart r:id="rId17"/>
        </a:graphicData>
      </a:graphic>
    </graphicFrame>
    <clientData/>
  </twoCellAnchor>
  <twoCellAnchor>
    <from>
      <col>12</col>
      <colOff>144780</colOff>
      <row>308</row>
      <rowOff>76200</rowOff>
    </from>
    <to>
      <col>23</col>
      <colOff>152400</colOff>
      <row>310</row>
      <rowOff>270510</rowOff>
    </to>
    <graphicFrame>
      <nvGraphicFramePr>
        <cNvPr id="18" name="Chart 18"/>
        <cNvGraphicFramePr/>
      </nvGraphicFramePr>
      <xfrm/>
      <a:graphic>
        <a:graphicData uri="http://schemas.openxmlformats.org/drawingml/2006/chart">
          <c:chart r:id="rId18"/>
        </a:graphicData>
      </a:graphic>
    </graphicFrame>
    <clientData/>
  </twoCellAnchor>
  <twoCellAnchor>
    <from>
      <col>12</col>
      <colOff>144780</colOff>
      <row>326</row>
      <rowOff>68580</rowOff>
    </from>
    <to>
      <col>23</col>
      <colOff>152400</colOff>
      <row>328</row>
      <rowOff>262890</rowOff>
    </to>
    <graphicFrame>
      <nvGraphicFramePr>
        <cNvPr id="19" name="Chart 19"/>
        <cNvGraphicFramePr/>
      </nvGraphicFramePr>
      <xfrm/>
      <a:graphic>
        <a:graphicData uri="http://schemas.openxmlformats.org/drawingml/2006/chart">
          <c:chart r:id="rId19"/>
        </a:graphicData>
      </a:graphic>
    </graphicFrame>
    <clientData/>
  </twoCellAnchor>
  <twoCellAnchor>
    <from>
      <col>12</col>
      <colOff>137160</colOff>
      <row>341</row>
      <rowOff>0</rowOff>
    </from>
    <to>
      <col>23</col>
      <colOff>144780</colOff>
      <row>343</row>
      <rowOff>262890</rowOff>
    </to>
    <graphicFrame>
      <nvGraphicFramePr>
        <cNvPr id="20" name="Chart 20"/>
        <cNvGraphicFramePr/>
      </nvGraphicFramePr>
      <xfrm/>
      <a:graphic>
        <a:graphicData uri="http://schemas.openxmlformats.org/drawingml/2006/chart">
          <c:chart r:id="rId20"/>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1:AH375"/>
  <sheetViews>
    <sheetView tabSelected="1" topLeftCell="A152" view="pageBreakPreview" workbookViewId="0" zoomScaleNormal="100" zoomScaleSheetLayoutView="100">
      <selection activeCell="Z69" sqref="Z69"/>
    </sheetView>
  </sheetViews>
  <sheetFormatPr baseColWidth="8" defaultColWidth="8.875" defaultRowHeight="14.25" outlineLevelCol="0"/>
  <cols>
    <col customWidth="1" max="1" min="1" style="1" width="8.875"/>
    <col customWidth="1" max="2" min="2" style="1" width="3.625"/>
    <col customWidth="1" max="3" min="3" style="1" width="9.625"/>
    <col customWidth="1" max="4" min="4" style="1" width="11.875"/>
    <col bestFit="1" customWidth="1" max="5" min="5" style="1" width="10.625"/>
    <col customWidth="1" max="13" min="6" style="1" width="4"/>
    <col customWidth="1" max="23" min="14" style="1" width="3"/>
    <col customWidth="1" max="25" min="24" style="102" width="8.875"/>
    <col customWidth="1" max="26" min="26" style="103" width="25.5"/>
    <col customWidth="1" max="28" min="27" style="102" width="25.5"/>
    <col customWidth="1" max="30" min="29" style="102" width="8.875"/>
    <col customWidth="1" max="34" min="31" style="63" width="8.875"/>
    <col customWidth="1" max="16384" min="35" style="1" width="8.875"/>
  </cols>
  <sheetData>
    <row customHeight="1" ht="13.9" r="11" spans="1:34">
      <c r="C11" s="114" t="s">
        <v>0</v>
      </c>
    </row>
    <row customHeight="1" ht="13.9" r="12" spans="1:34"/>
    <row customHeight="1" ht="25.15" r="42" spans="1:34">
      <c r="M42" s="2" t="n"/>
      <c r="N42" s="2" t="n"/>
      <c r="O42" s="3">
        <f>#REF!</f>
        <v/>
      </c>
      <c r="P42" s="3" t="n"/>
      <c r="Q42" s="3" t="n"/>
      <c r="R42" s="158" t="s">
        <v>1</v>
      </c>
      <c r="X42" s="104" t="s">
        <v>2</v>
      </c>
      <c r="Y42" s="105" t="n"/>
      <c r="AA42" s="105" t="n"/>
      <c r="AC42" s="105" t="n"/>
    </row>
    <row r="43" spans="1:34">
      <c r="M43" s="2" t="n"/>
      <c r="N43" s="2" t="n"/>
      <c r="O43" s="2" t="n"/>
      <c r="P43" s="2" t="n"/>
      <c r="Q43" s="2" t="n"/>
      <c r="R43" s="2" t="n"/>
      <c r="S43" s="2" t="n"/>
      <c r="T43" s="2" t="n"/>
      <c r="U43" s="2" t="n"/>
      <c r="V43" s="2" t="n"/>
      <c r="W43" s="2" t="n"/>
      <c r="X43" s="105" t="n"/>
      <c r="Y43" s="105" t="n"/>
      <c r="AA43" s="105" t="n"/>
      <c r="AC43" s="105" t="n"/>
    </row>
    <row customHeight="1" ht="18" r="44" spans="1:34">
      <c r="I44" s="159">
        <f>VLOOKUP(R42,原始数据!B4:C133,2,0)</f>
        <v/>
      </c>
    </row>
    <row r="45" spans="1:34">
      <c r="M45" s="2" t="n"/>
      <c r="N45" s="2" t="n"/>
      <c r="O45" s="2" t="n"/>
      <c r="P45" s="2" t="n"/>
      <c r="Q45" s="2" t="n"/>
      <c r="R45" s="2" t="n"/>
      <c r="S45" s="2" t="n"/>
      <c r="T45" s="2" t="n"/>
      <c r="U45" s="2" t="n"/>
      <c r="V45" s="2" t="n"/>
      <c r="W45" s="2" t="n"/>
    </row>
    <row customHeight="1" ht="18" r="46" spans="1:34">
      <c r="K46" s="159" t="s">
        <v>3</v>
      </c>
    </row>
    <row r="47" spans="1:34">
      <c r="M47" s="2" t="n"/>
      <c r="N47" s="2" t="n"/>
      <c r="O47" s="2" t="n"/>
      <c r="P47" s="2" t="n"/>
      <c r="Q47" s="2" t="n"/>
      <c r="R47" s="2" t="n"/>
      <c r="S47" s="2" t="n"/>
      <c r="T47" s="2" t="n"/>
      <c r="U47" s="2" t="n"/>
      <c r="V47" s="2" t="n"/>
      <c r="W47" s="2" t="n"/>
    </row>
    <row r="67" spans="1:34">
      <c r="Z67" s="103" t="n">
        <v>13</v>
      </c>
    </row>
    <row customHeight="1" ht="25.15" r="92" spans="1:34">
      <c r="M92" s="2" t="n"/>
      <c r="N92" s="2" t="n"/>
      <c r="O92" s="2" t="n"/>
      <c r="P92" s="2" t="n"/>
      <c r="Q92" s="2" t="n"/>
      <c r="R92" s="2" t="n"/>
      <c r="S92" s="2" t="n"/>
      <c r="T92" s="2" t="n"/>
      <c r="U92" s="2" t="n"/>
      <c r="V92" s="2" t="n"/>
      <c r="W92" s="3" t="n"/>
    </row>
    <row r="93" spans="1:34">
      <c r="M93" s="2" t="n"/>
      <c r="N93" s="2" t="n"/>
      <c r="O93" s="2" t="n"/>
      <c r="P93" s="2" t="n"/>
      <c r="Q93" s="2" t="n"/>
      <c r="R93" s="2" t="n"/>
      <c r="S93" s="2" t="n"/>
      <c r="T93" s="2" t="n"/>
      <c r="U93" s="2" t="n"/>
      <c r="V93" s="2" t="n"/>
      <c r="W93" s="2" t="n"/>
    </row>
    <row customHeight="1" ht="18" r="94" spans="1:34">
      <c r="M94" s="2" t="n"/>
      <c r="N94" s="159" t="n"/>
    </row>
    <row r="95" spans="1:34">
      <c r="M95" s="2" t="n"/>
      <c r="N95" s="2" t="n"/>
      <c r="O95" s="2" t="n"/>
      <c r="P95" s="2" t="n"/>
      <c r="Q95" s="2" t="n"/>
      <c r="R95" s="2" t="n"/>
      <c r="S95" s="2" t="n"/>
      <c r="T95" s="2" t="n"/>
      <c r="U95" s="2" t="n"/>
      <c r="V95" s="2" t="n"/>
      <c r="W95" s="2" t="n"/>
    </row>
    <row customHeight="1" ht="18" r="96" spans="1:34">
      <c r="M96" s="159" t="n"/>
    </row>
    <row r="97" spans="1:34">
      <c r="M97" s="2" t="n"/>
      <c r="N97" s="2" t="n"/>
      <c r="O97" s="2" t="n"/>
      <c r="P97" s="2" t="n"/>
      <c r="Q97" s="2" t="n"/>
      <c r="R97" s="2" t="n"/>
      <c r="S97" s="2" t="n"/>
      <c r="T97" s="2" t="n"/>
      <c r="U97" s="2" t="n"/>
      <c r="V97" s="2" t="n"/>
      <c r="W97" s="2" t="n"/>
    </row>
    <row r="106" spans="1:34">
      <c r="AC106" s="106" t="n"/>
    </row>
    <row r="113" spans="1:34">
      <c r="C113" s="4" t="n"/>
    </row>
    <row customHeight="1" ht="25.15" r="115" spans="1:34">
      <c r="A115" s="1">
        <f>R42</f>
        <v/>
      </c>
      <c r="C115" s="100" t="s">
        <v>4</v>
      </c>
      <c r="D115" s="84" t="n"/>
      <c r="E115" s="173">
        <f>VLOOKUP($A$115,原始数据!$B$4:$Q$133,3,0)</f>
        <v/>
      </c>
      <c r="F115" s="84" t="n"/>
      <c r="G115" s="84" t="n"/>
      <c r="H115" s="84" t="n"/>
      <c r="I115" s="84" t="n"/>
      <c r="J115" s="84" t="n"/>
      <c r="K115" s="84" t="n"/>
      <c r="L115" s="84" t="n"/>
      <c r="M115" s="84" t="n"/>
      <c r="N115" s="84" t="n"/>
      <c r="O115" s="84" t="n"/>
      <c r="P115" s="84" t="n"/>
      <c r="Q115" s="84" t="n"/>
      <c r="R115" s="84" t="n"/>
      <c r="S115" s="84" t="n"/>
      <c r="T115" s="84" t="n"/>
      <c r="U115" s="84" t="n"/>
      <c r="V115" s="84" t="n"/>
      <c r="W115" s="86" t="n"/>
    </row>
    <row customHeight="1" ht="30" r="116" spans="1:34">
      <c r="C116" s="8" t="s">
        <v>5</v>
      </c>
      <c r="D116" s="5" t="n"/>
      <c r="E116" s="5" t="n"/>
      <c r="F116" s="5" t="n"/>
      <c r="G116" s="5" t="n"/>
      <c r="H116" s="5" t="n"/>
      <c r="I116" s="5" t="n"/>
      <c r="J116" s="5" t="n"/>
      <c r="K116" s="5" t="n"/>
      <c r="L116" s="5" t="n"/>
      <c r="M116" s="5" t="n"/>
      <c r="N116" s="6" t="n"/>
      <c r="O116" s="6" t="n"/>
      <c r="P116" s="6" t="n"/>
      <c r="Q116" s="6" t="n"/>
      <c r="R116" s="6" t="n"/>
      <c r="S116" s="6" t="n"/>
      <c r="T116" s="6" t="n"/>
      <c r="U116" s="6" t="n"/>
      <c r="V116" s="6" t="n"/>
      <c r="W116" s="18" t="n"/>
      <c r="Y116" s="102" t="s">
        <v>5</v>
      </c>
      <c r="Z116" s="103">
        <f>VLOOKUP($A$115,原始数据!$B$4:$Q$133,7,0)</f>
        <v/>
      </c>
    </row>
    <row customHeight="1" ht="11.45" r="117" spans="1:34">
      <c r="B117" s="13" t="n"/>
      <c r="C117" s="17" t="n"/>
      <c r="D117" s="13" t="n"/>
      <c r="E117" s="13" t="n"/>
      <c r="F117" s="13" t="n"/>
      <c r="G117" s="13" t="n"/>
      <c r="H117" s="13" t="n"/>
      <c r="I117" s="13" t="n"/>
      <c r="J117" s="13" t="n"/>
      <c r="K117" s="13" t="n"/>
      <c r="L117" s="13" t="n"/>
      <c r="M117" s="13" t="n"/>
      <c r="N117" s="13" t="n"/>
      <c r="O117" s="13" t="n"/>
      <c r="P117" s="13" t="n"/>
      <c r="Q117" s="13" t="n"/>
      <c r="R117" s="13" t="n"/>
      <c r="S117" s="13" t="n"/>
      <c r="T117" s="13" t="n"/>
      <c r="U117" s="13" t="n"/>
      <c r="V117" s="13" t="n"/>
      <c r="W117" s="19" t="n"/>
    </row>
    <row customHeight="1" ht="35.45" r="118" spans="1:34">
      <c r="C118" s="163" t="s">
        <v>6</v>
      </c>
      <c r="AC118" s="102" t="s">
        <v>7</v>
      </c>
    </row>
    <row customHeight="1" ht="30" r="119" spans="1:34">
      <c r="C119" s="8" t="s">
        <v>8</v>
      </c>
      <c r="D119" s="5" t="n"/>
      <c r="E119" s="5" t="n"/>
      <c r="F119" s="5" t="n"/>
      <c r="G119" s="5" t="n"/>
      <c r="H119" s="5" t="n"/>
      <c r="I119" s="5" t="n"/>
      <c r="J119" s="5" t="n"/>
      <c r="K119" s="5" t="n"/>
      <c r="L119" s="5" t="n"/>
      <c r="M119" s="5" t="n"/>
      <c r="N119" s="6" t="n"/>
      <c r="O119" s="6" t="n"/>
      <c r="P119" s="6" t="n"/>
      <c r="Q119" s="6" t="n"/>
      <c r="R119" s="6" t="n"/>
      <c r="S119" s="6" t="n"/>
      <c r="T119" s="6" t="n"/>
      <c r="U119" s="6" t="n"/>
      <c r="V119" s="6" t="n"/>
      <c r="W119" s="18" t="n"/>
      <c r="Y119" s="102" t="s">
        <v>8</v>
      </c>
      <c r="Z119" s="103">
        <f>VLOOKUP($A$115,原始数据!$B$4:$Q$133,8,0)</f>
        <v/>
      </c>
    </row>
    <row customHeight="1" ht="11.45" r="120" spans="1:34">
      <c r="C120" s="17" t="n"/>
      <c r="D120" s="13" t="n"/>
      <c r="E120" s="13" t="n"/>
      <c r="F120" s="13" t="n"/>
      <c r="G120" s="13" t="n"/>
      <c r="H120" s="13" t="n"/>
      <c r="I120" s="13" t="n"/>
      <c r="J120" s="13" t="n"/>
      <c r="K120" s="13" t="n"/>
      <c r="L120" s="13" t="n"/>
      <c r="M120" s="13" t="n"/>
      <c r="N120" s="13" t="n"/>
      <c r="O120" s="13" t="n"/>
      <c r="P120" s="13" t="n"/>
      <c r="Q120" s="13" t="n"/>
      <c r="R120" s="13" t="n"/>
      <c r="S120" s="13" t="n"/>
      <c r="T120" s="13" t="n"/>
      <c r="U120" s="13" t="n"/>
      <c r="V120" s="13" t="n"/>
      <c r="W120" s="19" t="n"/>
    </row>
    <row customHeight="1" ht="35.45" r="121" spans="1:34">
      <c r="C121" s="163" t="s">
        <v>9</v>
      </c>
    </row>
    <row customHeight="1" ht="30" r="122" spans="1:34">
      <c r="C122" s="8" t="s">
        <v>10</v>
      </c>
      <c r="D122" s="5" t="n"/>
      <c r="E122" s="5" t="n"/>
      <c r="F122" s="5" t="n"/>
      <c r="G122" s="5" t="n"/>
      <c r="H122" s="5" t="n"/>
      <c r="I122" s="5" t="n"/>
      <c r="J122" s="5" t="n"/>
      <c r="K122" s="5" t="n"/>
      <c r="L122" s="5" t="n"/>
      <c r="M122" s="5" t="n"/>
      <c r="N122" s="6" t="n"/>
      <c r="O122" s="6" t="n"/>
      <c r="P122" s="6" t="n"/>
      <c r="Q122" s="6" t="n"/>
      <c r="R122" s="6" t="n"/>
      <c r="S122" s="6" t="n"/>
      <c r="T122" s="6" t="n"/>
      <c r="U122" s="6" t="n"/>
      <c r="V122" s="6" t="n"/>
      <c r="W122" s="18" t="n"/>
      <c r="Y122" s="102" t="s">
        <v>10</v>
      </c>
      <c r="Z122" s="103">
        <f>VLOOKUP($A$115,原始数据!$B$4:$Q$133,9,0)</f>
        <v/>
      </c>
    </row>
    <row customHeight="1" ht="11.45" r="123" spans="1:34">
      <c r="C123" s="17" t="n"/>
      <c r="D123" s="13" t="n"/>
      <c r="E123" s="13" t="n"/>
      <c r="F123" s="13" t="n"/>
      <c r="G123" s="13" t="n"/>
      <c r="H123" s="13" t="n"/>
      <c r="I123" s="13" t="n"/>
      <c r="J123" s="13" t="n"/>
      <c r="K123" s="13" t="n"/>
      <c r="L123" s="13" t="n"/>
      <c r="M123" s="13" t="n"/>
      <c r="N123" s="13" t="n"/>
      <c r="O123" s="13" t="n"/>
      <c r="P123" s="13" t="n"/>
      <c r="Q123" s="13" t="n"/>
      <c r="R123" s="13" t="n"/>
      <c r="S123" s="13" t="n"/>
      <c r="T123" s="13" t="n"/>
      <c r="U123" s="13" t="n"/>
      <c r="V123" s="13" t="n"/>
      <c r="W123" s="19" t="n"/>
    </row>
    <row customHeight="1" ht="35.45" r="124" spans="1:34">
      <c r="C124" s="163" t="s">
        <v>11</v>
      </c>
    </row>
    <row customHeight="1" ht="30" r="125" spans="1:34">
      <c r="C125" s="8" t="s">
        <v>12</v>
      </c>
      <c r="D125" s="5" t="n"/>
      <c r="E125" s="5" t="n"/>
      <c r="F125" s="5" t="n"/>
      <c r="G125" s="5" t="n"/>
      <c r="H125" s="5" t="n"/>
      <c r="I125" s="5" t="n"/>
      <c r="J125" s="5" t="n"/>
      <c r="K125" s="5" t="n"/>
      <c r="L125" s="5" t="n"/>
      <c r="M125" s="5" t="n"/>
      <c r="N125" s="6" t="n"/>
      <c r="O125" s="6" t="n"/>
      <c r="P125" s="6" t="n"/>
      <c r="Q125" s="6" t="n"/>
      <c r="R125" s="6" t="n"/>
      <c r="S125" s="6" t="n"/>
      <c r="T125" s="6" t="n"/>
      <c r="U125" s="6" t="n"/>
      <c r="V125" s="6" t="n"/>
      <c r="W125" s="18" t="n"/>
      <c r="Y125" s="102" t="s">
        <v>12</v>
      </c>
      <c r="Z125" s="103">
        <f>VLOOKUP($A$115,原始数据!$B$4:$Q$133,10,0)</f>
        <v/>
      </c>
    </row>
    <row customHeight="1" ht="11.45" r="126" spans="1:34">
      <c r="C126" s="17" t="n"/>
      <c r="D126" s="13" t="n"/>
      <c r="E126" s="13" t="n"/>
      <c r="F126" s="13" t="n"/>
      <c r="G126" s="13" t="n"/>
      <c r="H126" s="13" t="n"/>
      <c r="I126" s="13" t="n"/>
      <c r="J126" s="13" t="n"/>
      <c r="K126" s="13" t="n"/>
      <c r="L126" s="13" t="n"/>
      <c r="M126" s="13" t="n"/>
      <c r="N126" s="13" t="n"/>
      <c r="O126" s="13" t="n"/>
      <c r="P126" s="13" t="n"/>
      <c r="Q126" s="13" t="n"/>
      <c r="R126" s="13" t="n"/>
      <c r="S126" s="13" t="n"/>
      <c r="T126" s="13" t="n"/>
      <c r="U126" s="13" t="n"/>
      <c r="V126" s="13" t="n"/>
      <c r="W126" s="19" t="n"/>
    </row>
    <row customHeight="1" ht="37.15" r="127" spans="1:34">
      <c r="C127" s="163" t="s">
        <v>13</v>
      </c>
    </row>
    <row customHeight="1" ht="30" r="128" spans="1:34">
      <c r="C128" s="8" t="s">
        <v>14</v>
      </c>
      <c r="D128" s="5" t="n"/>
      <c r="E128" s="5" t="n"/>
      <c r="F128" s="5" t="n"/>
      <c r="G128" s="5" t="n"/>
      <c r="H128" s="5" t="n"/>
      <c r="I128" s="5" t="n"/>
      <c r="J128" s="5" t="n"/>
      <c r="K128" s="5" t="n"/>
      <c r="L128" s="5" t="n"/>
      <c r="M128" s="5" t="n"/>
      <c r="N128" s="6" t="n"/>
      <c r="O128" s="6" t="n"/>
      <c r="P128" s="6" t="n"/>
      <c r="Q128" s="6" t="n"/>
      <c r="R128" s="6" t="n"/>
      <c r="S128" s="6" t="n"/>
      <c r="T128" s="6" t="n"/>
      <c r="U128" s="6" t="n"/>
      <c r="V128" s="6" t="n"/>
      <c r="W128" s="18" t="n"/>
      <c r="Y128" s="102" t="s">
        <v>14</v>
      </c>
      <c r="Z128" s="103">
        <f>VLOOKUP($A$115,原始数据!$B$4:$Q$133,11,0)</f>
        <v/>
      </c>
    </row>
    <row customHeight="1" ht="11.45" r="129" spans="1:34">
      <c r="C129" s="17" t="n"/>
      <c r="D129" s="13" t="n"/>
      <c r="E129" s="13" t="n"/>
      <c r="F129" s="13" t="n"/>
      <c r="G129" s="13" t="n"/>
      <c r="H129" s="13" t="n"/>
      <c r="I129" s="13" t="n"/>
      <c r="J129" s="13" t="n"/>
      <c r="K129" s="13" t="n"/>
      <c r="L129" s="13" t="n"/>
      <c r="M129" s="13" t="n"/>
      <c r="N129" s="13" t="n"/>
      <c r="O129" s="13" t="n"/>
      <c r="P129" s="13" t="n"/>
      <c r="Q129" s="13" t="n"/>
      <c r="R129" s="13" t="n"/>
      <c r="S129" s="13" t="n"/>
      <c r="T129" s="13" t="n"/>
      <c r="U129" s="13" t="n"/>
      <c r="V129" s="13" t="n"/>
      <c r="W129" s="19" t="n"/>
    </row>
    <row customHeight="1" ht="35.45" r="130" spans="1:34">
      <c r="C130" s="163" t="s">
        <v>15</v>
      </c>
    </row>
    <row customHeight="1" ht="25.15" r="131" spans="1:34">
      <c r="C131" s="101" t="s">
        <v>16</v>
      </c>
      <c r="D131" s="87" t="n"/>
      <c r="E131" s="173">
        <f>VLOOKUP($A$115,原始数据!$B$4:$Q$133,4,0)</f>
        <v/>
      </c>
      <c r="F131" s="87" t="n"/>
      <c r="G131" s="87" t="n"/>
      <c r="H131" s="87" t="n"/>
      <c r="I131" s="87" t="n"/>
      <c r="J131" s="87" t="n"/>
      <c r="K131" s="87" t="n"/>
      <c r="L131" s="87" t="n"/>
      <c r="M131" s="87" t="n"/>
      <c r="N131" s="87" t="n"/>
      <c r="O131" s="87" t="n"/>
      <c r="P131" s="87" t="n"/>
      <c r="Q131" s="87" t="n"/>
      <c r="R131" s="87" t="n"/>
      <c r="S131" s="87" t="n"/>
      <c r="T131" s="87" t="n"/>
      <c r="U131" s="87" t="n"/>
      <c r="V131" s="87" t="n"/>
      <c r="W131" s="88" t="n"/>
    </row>
    <row customHeight="1" ht="30" r="132" spans="1:34">
      <c r="C132" s="8" t="s">
        <v>17</v>
      </c>
      <c r="D132" s="5" t="n"/>
      <c r="E132" s="5" t="n"/>
      <c r="F132" s="5" t="n"/>
      <c r="G132" s="5" t="n"/>
      <c r="H132" s="5" t="n"/>
      <c r="I132" s="5" t="n"/>
      <c r="J132" s="5" t="n"/>
      <c r="K132" s="5" t="n"/>
      <c r="L132" s="5" t="n"/>
      <c r="M132" s="5" t="n"/>
      <c r="N132" s="6" t="n"/>
      <c r="O132" s="6" t="n"/>
      <c r="P132" s="6" t="n"/>
      <c r="Q132" s="6" t="n"/>
      <c r="R132" s="6" t="n"/>
      <c r="S132" s="6" t="n"/>
      <c r="T132" s="6" t="n"/>
      <c r="U132" s="6" t="n"/>
      <c r="V132" s="6" t="n"/>
      <c r="W132" s="18" t="n"/>
      <c r="Y132" s="102" t="s">
        <v>17</v>
      </c>
      <c r="Z132" s="103">
        <f>VLOOKUP($A$115,原始数据!$B$4:$Q$133,12,0)</f>
        <v/>
      </c>
    </row>
    <row customHeight="1" ht="11.45" r="133" spans="1:34">
      <c r="C133" s="17" t="n"/>
      <c r="D133" s="13" t="n"/>
      <c r="E133" s="13" t="n"/>
      <c r="F133" s="13" t="n"/>
      <c r="G133" s="13" t="n"/>
      <c r="H133" s="13" t="n"/>
      <c r="I133" s="13" t="n"/>
      <c r="J133" s="13" t="n"/>
      <c r="K133" s="13" t="n"/>
      <c r="L133" s="13" t="n"/>
      <c r="M133" s="13" t="n"/>
      <c r="N133" s="13" t="n"/>
      <c r="O133" s="13" t="n"/>
      <c r="P133" s="13" t="n"/>
      <c r="Q133" s="13" t="n"/>
      <c r="R133" s="13" t="n"/>
      <c r="S133" s="13" t="n"/>
      <c r="T133" s="13" t="n"/>
      <c r="U133" s="13" t="n"/>
      <c r="V133" s="13" t="n"/>
      <c r="W133" s="19" t="n"/>
    </row>
    <row customHeight="1" ht="35.45" r="134" spans="1:34">
      <c r="C134" s="163" t="s">
        <v>18</v>
      </c>
    </row>
    <row customHeight="1" ht="30" r="135" spans="1:34">
      <c r="C135" s="8" t="s">
        <v>19</v>
      </c>
      <c r="D135" s="5" t="n"/>
      <c r="E135" s="5" t="n"/>
      <c r="F135" s="5" t="n"/>
      <c r="G135" s="5" t="n"/>
      <c r="H135" s="5" t="n"/>
      <c r="I135" s="5" t="n"/>
      <c r="J135" s="5" t="n"/>
      <c r="K135" s="5" t="n"/>
      <c r="L135" s="5" t="n"/>
      <c r="M135" s="5" t="n"/>
      <c r="N135" s="6" t="n"/>
      <c r="O135" s="6" t="n"/>
      <c r="P135" s="6" t="n"/>
      <c r="Q135" s="6" t="n"/>
      <c r="R135" s="6" t="n"/>
      <c r="S135" s="6" t="n"/>
      <c r="T135" s="6" t="n"/>
      <c r="U135" s="6" t="n"/>
      <c r="V135" s="6" t="n"/>
      <c r="W135" s="18" t="n"/>
      <c r="Y135" s="102" t="s">
        <v>19</v>
      </c>
      <c r="Z135" s="103">
        <f>VLOOKUP($A$115,原始数据!$B$4:$Q$133,13,0)</f>
        <v/>
      </c>
    </row>
    <row customHeight="1" ht="11.45" r="136" spans="1:34">
      <c r="C136" s="17" t="n"/>
      <c r="D136" s="13" t="n"/>
      <c r="E136" s="13" t="n"/>
      <c r="F136" s="13" t="n"/>
      <c r="G136" s="13" t="n"/>
      <c r="H136" s="13" t="n"/>
      <c r="I136" s="13" t="n"/>
      <c r="J136" s="13" t="n"/>
      <c r="K136" s="13" t="n"/>
      <c r="L136" s="13" t="n"/>
      <c r="M136" s="13" t="n"/>
      <c r="N136" s="13" t="n"/>
      <c r="O136" s="13" t="n"/>
      <c r="P136" s="13" t="n"/>
      <c r="Q136" s="13" t="n"/>
      <c r="R136" s="13" t="n"/>
      <c r="S136" s="13" t="n"/>
      <c r="T136" s="13" t="n"/>
      <c r="U136" s="13" t="n"/>
      <c r="V136" s="13" t="n"/>
      <c r="W136" s="19" t="n"/>
    </row>
    <row customHeight="1" ht="34.9" r="137" spans="1:34">
      <c r="C137" s="163" t="s">
        <v>20</v>
      </c>
    </row>
    <row customHeight="1" ht="25.15" r="138" spans="1:34">
      <c r="C138" s="101" t="s">
        <v>21</v>
      </c>
      <c r="D138" s="87" t="n"/>
      <c r="E138" s="173">
        <f>VLOOKUP($A$115,原始数据!$B$4:$Q$133,5,0)</f>
        <v/>
      </c>
      <c r="F138" s="87" t="n"/>
      <c r="G138" s="87" t="n"/>
      <c r="H138" s="87" t="n"/>
      <c r="I138" s="87" t="n"/>
      <c r="J138" s="87" t="n"/>
      <c r="K138" s="87" t="n"/>
      <c r="L138" s="87" t="n"/>
      <c r="M138" s="87" t="n"/>
      <c r="N138" s="87" t="n"/>
      <c r="O138" s="87" t="n"/>
      <c r="P138" s="87" t="n"/>
      <c r="Q138" s="87" t="n"/>
      <c r="R138" s="87" t="n"/>
      <c r="S138" s="87" t="n"/>
      <c r="T138" s="87" t="n"/>
      <c r="U138" s="87" t="n"/>
      <c r="V138" s="87" t="n"/>
      <c r="W138" s="88" t="n"/>
    </row>
    <row customHeight="1" ht="30" r="139" spans="1:34">
      <c r="C139" s="8" t="s">
        <v>22</v>
      </c>
      <c r="D139" s="5" t="n"/>
      <c r="E139" s="5" t="n"/>
      <c r="F139" s="5" t="n"/>
      <c r="G139" s="5" t="n"/>
      <c r="H139" s="5" t="n"/>
      <c r="I139" s="5" t="n"/>
      <c r="J139" s="5" t="n"/>
      <c r="K139" s="5" t="n"/>
      <c r="L139" s="5" t="n"/>
      <c r="M139" s="5" t="n"/>
      <c r="N139" s="6" t="n"/>
      <c r="O139" s="6" t="n"/>
      <c r="P139" s="6" t="n"/>
      <c r="Q139" s="6" t="n"/>
      <c r="R139" s="6" t="n"/>
      <c r="S139" s="6" t="n"/>
      <c r="T139" s="6" t="n"/>
      <c r="U139" s="6" t="n"/>
      <c r="V139" s="6" t="n"/>
      <c r="W139" s="18" t="n"/>
      <c r="Y139" s="102" t="s">
        <v>22</v>
      </c>
      <c r="Z139" s="103">
        <f>VLOOKUP($A$115,原始数据!$B$4:$Q$133,14,0)</f>
        <v/>
      </c>
    </row>
    <row customHeight="1" ht="11.45" r="140" spans="1:34">
      <c r="C140" s="17" t="n"/>
      <c r="D140" s="13" t="n"/>
      <c r="E140" s="13" t="n"/>
      <c r="F140" s="13" t="n"/>
      <c r="G140" s="13" t="n"/>
      <c r="H140" s="13" t="n"/>
      <c r="I140" s="13" t="n"/>
      <c r="J140" s="13" t="n"/>
      <c r="K140" s="13" t="n"/>
      <c r="L140" s="13" t="n"/>
      <c r="M140" s="13" t="n"/>
      <c r="N140" s="13" t="n"/>
      <c r="O140" s="13" t="n"/>
      <c r="P140" s="13" t="n"/>
      <c r="Q140" s="13" t="n"/>
      <c r="R140" s="13" t="n"/>
      <c r="S140" s="13" t="n"/>
      <c r="T140" s="13" t="n"/>
      <c r="U140" s="13" t="n"/>
      <c r="V140" s="13" t="n"/>
      <c r="W140" s="19" t="n"/>
    </row>
    <row customHeight="1" ht="34.9" r="141" spans="1:34">
      <c r="C141" s="163" t="s">
        <v>23</v>
      </c>
    </row>
    <row customHeight="1" ht="25.15" r="142" spans="1:34">
      <c r="C142" s="101" t="s">
        <v>24</v>
      </c>
      <c r="D142" s="87" t="n"/>
      <c r="E142" s="173">
        <f>VLOOKUP($A$115,原始数据!$B$4:$Q$133,6,0)</f>
        <v/>
      </c>
      <c r="F142" s="87" t="n"/>
      <c r="G142" s="87" t="n"/>
      <c r="H142" s="87" t="n"/>
      <c r="I142" s="87" t="n"/>
      <c r="J142" s="87" t="n"/>
      <c r="K142" s="87" t="n"/>
      <c r="L142" s="87" t="n"/>
      <c r="M142" s="87" t="n"/>
      <c r="N142" s="87" t="n"/>
      <c r="O142" s="87" t="n"/>
      <c r="P142" s="87" t="n"/>
      <c r="Q142" s="87" t="n"/>
      <c r="R142" s="87" t="n"/>
      <c r="S142" s="87" t="n"/>
      <c r="T142" s="87" t="n"/>
      <c r="U142" s="87" t="n"/>
      <c r="V142" s="87" t="n"/>
      <c r="W142" s="88" t="n"/>
    </row>
    <row customHeight="1" ht="30" r="143" spans="1:34">
      <c r="C143" s="8" t="s">
        <v>25</v>
      </c>
      <c r="D143" s="5" t="n"/>
      <c r="E143" s="5" t="n"/>
      <c r="F143" s="5" t="n"/>
      <c r="G143" s="5" t="n"/>
      <c r="H143" s="5" t="n"/>
      <c r="I143" s="5" t="n"/>
      <c r="J143" s="5" t="n"/>
      <c r="K143" s="5" t="n"/>
      <c r="L143" s="5" t="n"/>
      <c r="M143" s="5" t="n"/>
      <c r="N143" s="6" t="n"/>
      <c r="O143" s="6" t="n"/>
      <c r="P143" s="6" t="n"/>
      <c r="Q143" s="6" t="n"/>
      <c r="R143" s="6" t="n"/>
      <c r="S143" s="6" t="n"/>
      <c r="T143" s="6" t="n"/>
      <c r="U143" s="6" t="n"/>
      <c r="V143" s="6" t="n"/>
      <c r="W143" s="18" t="n"/>
      <c r="Y143" s="102" t="s">
        <v>25</v>
      </c>
      <c r="Z143" s="103">
        <f>VLOOKUP($A$115,原始数据!$B$4:$Q$133,15,0)</f>
        <v/>
      </c>
    </row>
    <row customHeight="1" ht="11.45" r="144" spans="1:34">
      <c r="C144" s="17" t="n"/>
      <c r="D144" s="13" t="n"/>
      <c r="E144" s="13" t="n"/>
      <c r="F144" s="13" t="n"/>
      <c r="G144" s="13" t="n"/>
      <c r="H144" s="13" t="n"/>
      <c r="I144" s="13" t="n"/>
      <c r="J144" s="13" t="n"/>
      <c r="K144" s="13" t="n"/>
      <c r="L144" s="13" t="n"/>
      <c r="M144" s="13" t="n"/>
      <c r="N144" s="13" t="n"/>
      <c r="O144" s="13" t="n"/>
      <c r="P144" s="13" t="n"/>
      <c r="Q144" s="13" t="n"/>
      <c r="R144" s="13" t="n"/>
      <c r="S144" s="13" t="n"/>
      <c r="T144" s="13" t="n"/>
      <c r="U144" s="13" t="n"/>
      <c r="V144" s="13" t="n"/>
      <c r="W144" s="19" t="n"/>
    </row>
    <row customHeight="1" ht="34.9" r="145" spans="1:34">
      <c r="C145" s="163" t="s">
        <v>26</v>
      </c>
    </row>
    <row customHeight="1" ht="30" r="146" spans="1:34">
      <c r="C146" s="8" t="s">
        <v>27</v>
      </c>
      <c r="D146" s="5" t="n"/>
      <c r="E146" s="5" t="n"/>
      <c r="F146" s="5" t="n"/>
      <c r="G146" s="5" t="n"/>
      <c r="H146" s="5" t="n"/>
      <c r="I146" s="5" t="n"/>
      <c r="J146" s="5" t="n"/>
      <c r="K146" s="5" t="n"/>
      <c r="L146" s="5" t="n"/>
      <c r="M146" s="5" t="n"/>
      <c r="N146" s="6" t="n"/>
      <c r="O146" s="6" t="n"/>
      <c r="P146" s="6" t="n"/>
      <c r="Q146" s="6" t="n"/>
      <c r="R146" s="6" t="n"/>
      <c r="S146" s="6" t="n"/>
      <c r="T146" s="6" t="n"/>
      <c r="U146" s="6" t="n"/>
      <c r="V146" s="6" t="n"/>
      <c r="W146" s="18" t="n"/>
      <c r="Y146" s="102" t="s">
        <v>27</v>
      </c>
      <c r="Z146" s="103">
        <f>VLOOKUP($A$115,原始数据!$B$4:$Q$133,16,0)</f>
        <v/>
      </c>
    </row>
    <row customHeight="1" ht="11.45" r="147" spans="1:34">
      <c r="C147" s="17" t="n"/>
      <c r="D147" s="13" t="n"/>
      <c r="E147" s="13" t="n"/>
      <c r="F147" s="13" t="n"/>
      <c r="G147" s="13" t="n"/>
      <c r="H147" s="13" t="n"/>
      <c r="I147" s="13" t="n"/>
      <c r="J147" s="13" t="n"/>
      <c r="K147" s="13" t="n"/>
      <c r="L147" s="13" t="n"/>
      <c r="M147" s="13" t="n"/>
      <c r="N147" s="13" t="n"/>
      <c r="O147" s="13" t="n"/>
      <c r="P147" s="13" t="n"/>
      <c r="Q147" s="13" t="n"/>
      <c r="R147" s="13" t="n"/>
      <c r="S147" s="13" t="n"/>
      <c r="T147" s="13" t="n"/>
      <c r="U147" s="13" t="n"/>
      <c r="V147" s="13" t="n"/>
      <c r="W147" s="19" t="n"/>
    </row>
    <row customHeight="1" ht="34.9" r="148" spans="1:34">
      <c r="C148" s="121" t="s">
        <v>28</v>
      </c>
    </row>
    <row r="149" spans="1:34">
      <c r="B149" s="13" t="n"/>
      <c r="C149" s="13" t="n"/>
      <c r="D149" s="13" t="n"/>
      <c r="E149" s="13" t="n"/>
      <c r="F149" s="13" t="n"/>
      <c r="G149" s="13" t="n"/>
      <c r="H149" s="13" t="n"/>
      <c r="I149" s="13" t="n"/>
      <c r="J149" s="13" t="n"/>
      <c r="K149" s="13" t="n"/>
      <c r="L149" s="13" t="n"/>
      <c r="M149" s="13" t="n"/>
      <c r="N149" s="13" t="n"/>
      <c r="O149" s="13" t="n"/>
      <c r="P149" s="13" t="n"/>
      <c r="Q149" s="13" t="n"/>
      <c r="R149" s="13" t="n"/>
      <c r="S149" s="13" t="n"/>
      <c r="T149" s="13" t="n"/>
      <c r="U149" s="13" t="n"/>
      <c r="V149" s="13" t="n"/>
      <c r="W149" s="13" t="n"/>
    </row>
    <row r="150" spans="1:34">
      <c r="B150" s="13" t="n"/>
      <c r="C150" s="13" t="n"/>
      <c r="D150" s="13" t="n"/>
      <c r="E150" s="13" t="n"/>
      <c r="F150" s="13" t="n"/>
      <c r="G150" s="13" t="n"/>
      <c r="H150" s="13" t="n"/>
      <c r="I150" s="13" t="n"/>
      <c r="J150" s="13" t="n"/>
      <c r="K150" s="13" t="n"/>
      <c r="L150" s="13" t="n"/>
      <c r="M150" s="13" t="n"/>
      <c r="N150" s="13" t="n"/>
      <c r="O150" s="13" t="n"/>
      <c r="P150" s="13" t="n"/>
      <c r="Q150" s="13" t="n"/>
      <c r="R150" s="13" t="n"/>
      <c r="S150" s="13" t="n"/>
      <c r="T150" s="13" t="n"/>
      <c r="U150" s="13" t="n"/>
      <c r="V150" s="13" t="n"/>
      <c r="W150" s="13" t="n"/>
    </row>
    <row r="151" spans="1:34">
      <c r="B151" s="13" t="n"/>
      <c r="C151" s="13" t="n"/>
      <c r="D151" s="13" t="n"/>
      <c r="E151" s="13" t="n"/>
      <c r="F151" s="13" t="n"/>
      <c r="G151" s="13" t="n"/>
      <c r="H151" s="13" t="n"/>
      <c r="I151" s="13" t="n"/>
      <c r="J151" s="13" t="n"/>
      <c r="K151" s="13" t="n"/>
      <c r="L151" s="13" t="n"/>
      <c r="M151" s="13" t="n"/>
      <c r="N151" s="13" t="n"/>
      <c r="O151" s="13" t="n"/>
      <c r="P151" s="13" t="n"/>
      <c r="Q151" s="13" t="n"/>
      <c r="R151" s="13" t="n"/>
      <c r="S151" s="13" t="n"/>
      <c r="T151" s="13" t="n"/>
      <c r="U151" s="13" t="n"/>
      <c r="V151" s="13" t="n"/>
      <c r="W151" s="13" t="n"/>
    </row>
    <row r="152" spans="1:34">
      <c r="B152" s="13" t="n"/>
      <c r="C152" s="13" t="n"/>
      <c r="D152" s="13" t="n"/>
      <c r="E152" s="13" t="n"/>
      <c r="F152" s="13" t="n"/>
      <c r="G152" s="13" t="n"/>
      <c r="H152" s="13" t="n"/>
      <c r="I152" s="13" t="n"/>
      <c r="J152" s="13" t="n"/>
      <c r="K152" s="13" t="n"/>
      <c r="L152" s="13" t="n"/>
      <c r="M152" s="13" t="n"/>
      <c r="N152" s="13" t="n"/>
      <c r="O152" s="13" t="n"/>
      <c r="P152" s="13" t="n"/>
      <c r="Q152" s="13" t="n"/>
      <c r="R152" s="13" t="n"/>
      <c r="S152" s="13" t="n"/>
      <c r="T152" s="13" t="n"/>
      <c r="U152" s="13" t="n"/>
      <c r="V152" s="13" t="n"/>
      <c r="W152" s="13" t="n"/>
    </row>
    <row customHeight="1" ht="16.9" r="153" spans="1:34">
      <c r="B153" s="13" t="n"/>
      <c r="C153" s="13" t="n"/>
      <c r="D153" s="13" t="n"/>
      <c r="E153" s="13" t="n"/>
      <c r="F153" s="13" t="n"/>
      <c r="G153" s="13" t="n"/>
      <c r="H153" s="13" t="n"/>
      <c r="I153" s="13" t="n"/>
      <c r="J153" s="13" t="n"/>
      <c r="K153" s="13" t="n"/>
      <c r="L153" s="13" t="n"/>
      <c r="M153" s="13" t="n"/>
      <c r="N153" s="13" t="n"/>
      <c r="O153" s="13" t="n"/>
      <c r="P153" s="13" t="n"/>
      <c r="Q153" s="13" t="n"/>
      <c r="R153" s="13" t="n"/>
      <c r="S153" s="13" t="n"/>
      <c r="T153" s="13" t="n"/>
      <c r="U153" s="13" t="n"/>
      <c r="V153" s="13" t="n"/>
      <c r="W153" s="13" t="n"/>
    </row>
    <row customHeight="1" ht="10.9" r="154" spans="1:34">
      <c r="B154" s="13" t="n"/>
      <c r="C154" s="13" t="n"/>
      <c r="D154" s="13" t="n"/>
      <c r="E154" s="13" t="n"/>
      <c r="F154" s="13" t="n"/>
      <c r="G154" s="13" t="n"/>
      <c r="H154" s="13" t="n"/>
      <c r="I154" s="13" t="n"/>
      <c r="J154" s="13" t="n"/>
      <c r="K154" s="13" t="n"/>
      <c r="L154" s="13" t="n"/>
      <c r="M154" s="13" t="n"/>
      <c r="N154" s="13" t="n"/>
      <c r="O154" s="13" t="n"/>
      <c r="P154" s="13" t="n"/>
      <c r="Q154" s="13" t="n"/>
      <c r="R154" s="13" t="n"/>
      <c r="S154" s="13" t="n"/>
      <c r="T154" s="13" t="n"/>
      <c r="U154" s="13" t="n"/>
      <c r="V154" s="13" t="n"/>
      <c r="W154" s="13" t="n"/>
    </row>
    <row customHeight="1" ht="25.15" r="155" spans="1:34">
      <c r="C155" s="124" t="s">
        <v>4</v>
      </c>
    </row>
    <row customHeight="1" ht="30" r="156" spans="1:34">
      <c r="C156" s="126" t="s">
        <v>5</v>
      </c>
      <c r="N156" s="49" t="n"/>
      <c r="O156" s="49" t="n"/>
      <c r="P156" s="49" t="n"/>
      <c r="Q156" s="49" t="n"/>
      <c r="R156" s="49" t="n"/>
      <c r="S156" s="49" t="n"/>
      <c r="T156" s="49" t="n"/>
      <c r="U156" s="49" t="n"/>
      <c r="V156" s="49" t="n"/>
      <c r="W156" s="49" t="n"/>
      <c r="Y156" s="102" t="s">
        <v>29</v>
      </c>
      <c r="Z156" s="103">
        <f>VLOOKUP($A$115,原始数据!B4:V133,21,0)</f>
        <v/>
      </c>
    </row>
    <row customHeight="1" ht="24.6" r="157" spans="1:34">
      <c r="C157" s="133" t="s">
        <v>30</v>
      </c>
      <c r="E157" s="89" t="s">
        <v>29</v>
      </c>
      <c r="F157" s="144">
        <f>Z156</f>
        <v/>
      </c>
      <c r="Y157" s="102" t="s">
        <v>31</v>
      </c>
      <c r="Z157" s="103">
        <f>IF(Z156&lt;4,"低分",IF(Z156&gt;=7,"高分",IF(AND(Z156&gt;=4,Z156&lt;5.5),"中低分","中高分")))</f>
        <v/>
      </c>
      <c r="AC157" s="102" t="s">
        <v>32</v>
      </c>
    </row>
    <row customHeight="1" ht="20.45" r="158" spans="1:34">
      <c r="C158" s="133" t="s">
        <v>33</v>
      </c>
      <c r="Y158" s="102" t="s">
        <v>34</v>
      </c>
      <c r="Z158" s="103">
        <f>E157&amp;Z157&amp;AC157</f>
        <v/>
      </c>
    </row>
    <row customHeight="1" ht="30.6" r="159" spans="1:34">
      <c r="C159" s="146">
        <f>VLOOKUP(Z158,大维度描述!B5:C68,2,0)</f>
        <v/>
      </c>
      <c r="Z159" s="103" t="s">
        <v>35</v>
      </c>
      <c r="AA159" s="102" t="s">
        <v>35</v>
      </c>
      <c r="AB159" s="102" t="s">
        <v>35</v>
      </c>
    </row>
    <row customHeight="1" ht="24.6" r="160" spans="1:34">
      <c r="C160" s="149" t="s">
        <v>36</v>
      </c>
      <c r="Z160" s="103" t="s">
        <v>37</v>
      </c>
      <c r="AA160" s="102" t="s">
        <v>38</v>
      </c>
      <c r="AB160" s="102" t="s">
        <v>39</v>
      </c>
    </row>
    <row customHeight="1" ht="20.45" r="161" spans="1:34">
      <c r="C161" s="130">
        <f>Z167</f>
        <v/>
      </c>
      <c r="Y161" s="107" t="n"/>
      <c r="Z161" s="108">
        <f>VLOOKUP($A$115,原始数据!$B$4:$AK$133,34,0)</f>
        <v/>
      </c>
      <c r="AA161" s="109">
        <f>VLOOKUP($A$115,原始数据!$B$4:$AK$133,35,0)</f>
        <v/>
      </c>
      <c r="AB161" s="109">
        <f>VLOOKUP($A$115,原始数据!$B$4:$AK$133,36,0)</f>
        <v/>
      </c>
    </row>
    <row customFormat="1" customHeight="1" ht="16.9" r="162" s="10" spans="1:34">
      <c r="B162" s="9" t="n"/>
      <c r="C162" s="137">
        <f>VLOOKUP(Z169,小维度描述!C2:D193,2,0)</f>
        <v/>
      </c>
      <c r="X162" s="107" t="n"/>
      <c r="Y162" s="102" t="s">
        <v>31</v>
      </c>
      <c r="Z162" s="103">
        <f>IF(Z161&lt;4,"低",IF(Z161&gt;=7,"高",IF(AND(Z161&gt;=4,Z161&lt;5.5),"中低","中高")))</f>
        <v/>
      </c>
      <c r="AA162" s="102">
        <f>IF(AA161&lt;4,"低",IF(AA161&gt;=7,"高",IF(AND(AA161&gt;=4,AA161&lt;5.5),"中低","中高")))</f>
        <v/>
      </c>
      <c r="AB162" s="102">
        <f>IF(AB161&lt;4,"低",IF(AB161&gt;=7,"高",IF(AND(AB161&gt;=4,AB161&lt;5.5),"中低","中高")))</f>
        <v/>
      </c>
      <c r="AC162" s="107" t="n"/>
      <c r="AD162" s="107" t="n"/>
      <c r="AE162" s="64" t="n"/>
      <c r="AF162" s="64" t="n"/>
      <c r="AG162" s="64" t="n"/>
      <c r="AH162" s="64" t="n"/>
    </row>
    <row customHeight="1" ht="20.45" r="163" spans="1:34">
      <c r="C163" s="130">
        <f>AA167</f>
        <v/>
      </c>
      <c r="Y163" s="107" t="n"/>
      <c r="Z163" s="108" t="n"/>
      <c r="AA163" s="107" t="n"/>
      <c r="AB163" s="107" t="n"/>
    </row>
    <row customFormat="1" customHeight="1" ht="16.9" r="164" s="10" spans="1:34">
      <c r="B164" s="9" t="n"/>
      <c r="C164" s="137">
        <f>VLOOKUP(AA169,小维度描述!C2:D193,2,0)</f>
        <v/>
      </c>
      <c r="X164" s="107" t="n"/>
      <c r="Y164" s="102" t="n"/>
      <c r="Z164" s="103" t="s">
        <v>40</v>
      </c>
      <c r="AA164" s="102" t="s">
        <v>40</v>
      </c>
      <c r="AB164" s="102" t="s">
        <v>40</v>
      </c>
      <c r="AC164" s="107" t="n"/>
      <c r="AD164" s="107" t="n"/>
      <c r="AE164" s="64" t="n"/>
      <c r="AF164" s="64" t="n"/>
      <c r="AG164" s="64" t="n"/>
      <c r="AH164" s="64" t="n"/>
    </row>
    <row customHeight="1" ht="20.45" r="165" spans="1:34">
      <c r="C165" s="130">
        <f>AB167</f>
        <v/>
      </c>
      <c r="Y165" s="107" t="n"/>
      <c r="Z165" s="108" t="s">
        <v>41</v>
      </c>
      <c r="AA165" s="107" t="s">
        <v>41</v>
      </c>
      <c r="AB165" s="107" t="s">
        <v>41</v>
      </c>
    </row>
    <row customFormat="1" customHeight="1" ht="16.9" r="166" s="10" spans="1:34">
      <c r="B166" s="9" t="n"/>
      <c r="C166" s="137">
        <f>VLOOKUP(AB169,小维度描述!C148:D193,2,0)</f>
        <v/>
      </c>
      <c r="X166" s="107" t="n"/>
      <c r="Y166" s="102" t="n"/>
      <c r="Z166" s="103">
        <f>Z164&amp;Z162&amp;Z165</f>
        <v/>
      </c>
      <c r="AA166" s="102">
        <f>AA164&amp;AA162&amp;AA165</f>
        <v/>
      </c>
      <c r="AB166" s="102">
        <f>AB164&amp;AB162&amp;AB165</f>
        <v/>
      </c>
      <c r="AC166" s="107" t="n"/>
      <c r="AD166" s="107" t="n"/>
      <c r="AE166" s="64" t="n"/>
      <c r="AF166" s="64" t="n"/>
      <c r="AG166" s="64" t="n"/>
      <c r="AH166" s="64" t="n"/>
    </row>
    <row customHeight="1" ht="21.6" r="167" spans="1:34">
      <c r="C167" s="140" t="s">
        <v>42</v>
      </c>
      <c r="Z167" s="103">
        <f>Z159&amp;Z160&amp;Z166</f>
        <v/>
      </c>
      <c r="AA167" s="102">
        <f>AA159&amp;AA160&amp;AA166</f>
        <v/>
      </c>
      <c r="AB167" s="102">
        <f>AB159&amp;AB160&amp;AB166</f>
        <v/>
      </c>
    </row>
    <row customHeight="1" ht="19.9" r="168" spans="1:34">
      <c r="C168" s="115">
        <f>VLOOKUP(E157,榜样行为!A2:C17,3,0)</f>
        <v/>
      </c>
      <c r="Z168" s="103" t="s">
        <v>43</v>
      </c>
      <c r="AA168" s="102" t="s">
        <v>43</v>
      </c>
      <c r="AB168" s="102" t="s">
        <v>43</v>
      </c>
      <c r="AD168" s="110" t="n"/>
    </row>
    <row customHeight="1" ht="19.9" r="169" spans="1:34">
      <c r="Y169" s="102" t="s">
        <v>34</v>
      </c>
      <c r="Z169" s="103">
        <f>Z160&amp;Z162&amp;Z168</f>
        <v/>
      </c>
      <c r="AA169" s="102">
        <f>AA160&amp;AA162&amp;AA168</f>
        <v/>
      </c>
      <c r="AB169" s="102">
        <f>AB160&amp;AB162&amp;AB168</f>
        <v/>
      </c>
      <c r="AD169" s="105" t="n"/>
    </row>
    <row customHeight="1" ht="19.9" r="170" spans="1:34">
      <c r="B170" s="11" t="n"/>
      <c r="AD170" s="105" t="n"/>
    </row>
    <row customHeight="1" ht="30" r="171" spans="1:34">
      <c r="C171" s="126" t="s">
        <v>8</v>
      </c>
      <c r="N171" s="49" t="n"/>
      <c r="O171" s="49" t="n"/>
      <c r="P171" s="49" t="n"/>
      <c r="Q171" s="49" t="n"/>
      <c r="R171" s="49" t="n"/>
      <c r="S171" s="49" t="n"/>
      <c r="T171" s="49" t="n"/>
      <c r="U171" s="49" t="n"/>
      <c r="V171" s="49" t="n"/>
      <c r="W171" s="49" t="n"/>
    </row>
    <row customHeight="1" ht="24.6" r="172" spans="1:34">
      <c r="C172" s="133" t="s">
        <v>30</v>
      </c>
      <c r="E172" s="89" t="s">
        <v>44</v>
      </c>
      <c r="F172" s="144">
        <f>AA172</f>
        <v/>
      </c>
      <c r="Z172" s="111" t="s">
        <v>44</v>
      </c>
      <c r="AA172" s="112">
        <f>VLOOKUP($A$115,原始数据!$B$4:$Q$133,8,0)</f>
        <v/>
      </c>
    </row>
    <row customHeight="1" ht="20.45" r="173" spans="1:34">
      <c r="C173" s="133" t="s">
        <v>33</v>
      </c>
      <c r="Z173" s="111" t="s">
        <v>31</v>
      </c>
      <c r="AA173" s="112">
        <f>IF(AA172&lt;4,"低分",IF(AA172&gt;=7,"高分",IF(AND(AA172&gt;=4,AA172&lt;5.5),"中低分","中高分")))</f>
        <v/>
      </c>
    </row>
    <row customHeight="1" ht="30.6" r="174" spans="1:34">
      <c r="C174" s="146">
        <f>VLOOKUP(AA174,大维度描述!$B$2:$C$65,2,0)</f>
        <v/>
      </c>
      <c r="Z174" s="111" t="s">
        <v>34</v>
      </c>
      <c r="AA174" s="112">
        <f>E172&amp;AA173&amp;AD174</f>
        <v/>
      </c>
      <c r="AD174" s="102" t="s">
        <v>32</v>
      </c>
    </row>
    <row customHeight="1" ht="24.6" r="175" spans="1:34">
      <c r="C175" s="149" t="s">
        <v>36</v>
      </c>
      <c r="Z175" s="103" t="s">
        <v>35</v>
      </c>
      <c r="AA175" s="102" t="s">
        <v>35</v>
      </c>
      <c r="AB175" s="102" t="s">
        <v>35</v>
      </c>
    </row>
    <row customHeight="1" ht="20.45" r="176" spans="1:34">
      <c r="C176" s="130">
        <f>Z183</f>
        <v/>
      </c>
      <c r="Z176" s="111" t="s">
        <v>45</v>
      </c>
      <c r="AA176" s="102" t="s">
        <v>46</v>
      </c>
      <c r="AB176" s="102" t="s">
        <v>47</v>
      </c>
    </row>
    <row customFormat="1" customHeight="1" ht="16.9" r="177" s="10" spans="1:34">
      <c r="B177" s="9" t="n"/>
      <c r="C177" s="137">
        <f>VLOOKUP(Z185,小维度描述!C2:D193,2,0)</f>
        <v/>
      </c>
      <c r="X177" s="107" t="n"/>
      <c r="Y177" s="107" t="n"/>
      <c r="Z177" s="108">
        <f>VLOOKUP($A$115,原始数据!$B$4:$AN$133,37,0)</f>
        <v/>
      </c>
      <c r="AA177" s="109">
        <f>VLOOKUP($A$115,原始数据!$B$4:$AN$133,38,0)</f>
        <v/>
      </c>
      <c r="AB177" s="109">
        <f>VLOOKUP($A$115,原始数据!$B$4:$AN$133,39,0)</f>
        <v/>
      </c>
      <c r="AC177" s="107" t="n"/>
      <c r="AD177" s="107" t="n"/>
      <c r="AE177" s="64" t="n"/>
      <c r="AF177" s="64" t="n"/>
      <c r="AG177" s="64" t="n"/>
      <c r="AH177" s="64" t="n"/>
    </row>
    <row customHeight="1" ht="20.45" r="178" spans="1:34">
      <c r="C178" s="130">
        <f>AA183</f>
        <v/>
      </c>
      <c r="Y178" s="102" t="s">
        <v>31</v>
      </c>
      <c r="Z178" s="103">
        <f>IF(Z177&lt;4,"低",IF(Z177&gt;=7,"高",IF(AND(Z177&gt;=4,Z177&lt;5.5),"中低","中高")))</f>
        <v/>
      </c>
      <c r="AA178" s="102">
        <f>IF(AA177&lt;4,"低",IF(AA177&gt;=7,"高",IF(AND(AA177&gt;=4,AA177&lt;5.5),"中低","中高")))</f>
        <v/>
      </c>
      <c r="AB178" s="102">
        <f>IF(AB177&lt;4,"低",IF(AB177&gt;=7,"高",IF(AND(AB177&gt;=4,AB177&lt;5.5),"中低","中高")))</f>
        <v/>
      </c>
    </row>
    <row customFormat="1" customHeight="1" ht="16.9" r="179" s="10" spans="1:34">
      <c r="B179" s="9" t="n"/>
      <c r="C179" s="137">
        <f>VLOOKUP(AA185,小维度描述!$C$17:$D$208,2,0)</f>
        <v/>
      </c>
      <c r="X179" s="107" t="n"/>
      <c r="Y179" s="107" t="n"/>
      <c r="Z179" s="108" t="n"/>
      <c r="AA179" s="107" t="n"/>
      <c r="AB179" s="107" t="n"/>
      <c r="AC179" s="107" t="n"/>
      <c r="AD179" s="107" t="n"/>
      <c r="AE179" s="64" t="n"/>
      <c r="AF179" s="64" t="n"/>
      <c r="AG179" s="64" t="n"/>
      <c r="AH179" s="64" t="n"/>
    </row>
    <row customHeight="1" ht="20.45" r="180" spans="1:34">
      <c r="C180" s="130">
        <f>AB183</f>
        <v/>
      </c>
      <c r="Z180" s="103" t="s">
        <v>40</v>
      </c>
      <c r="AA180" s="102" t="s">
        <v>40</v>
      </c>
      <c r="AB180" s="102" t="s">
        <v>40</v>
      </c>
    </row>
    <row customFormat="1" customHeight="1" ht="16.9" r="181" s="10" spans="1:34">
      <c r="B181" s="9" t="n"/>
      <c r="C181" s="137">
        <f>VLOOKUP(AB185,小维度描述!$C$17:$D$208,2,0)</f>
        <v/>
      </c>
      <c r="X181" s="107" t="n"/>
      <c r="Y181" s="107" t="n"/>
      <c r="Z181" s="108" t="s">
        <v>41</v>
      </c>
      <c r="AA181" s="107" t="s">
        <v>41</v>
      </c>
      <c r="AB181" s="107" t="s">
        <v>41</v>
      </c>
      <c r="AC181" s="107" t="n"/>
      <c r="AD181" s="107" t="n"/>
      <c r="AE181" s="64" t="n"/>
      <c r="AF181" s="64" t="n"/>
      <c r="AG181" s="64" t="n"/>
      <c r="AH181" s="64" t="n"/>
    </row>
    <row customHeight="1" ht="21.6" r="182" spans="1:34">
      <c r="C182" s="140" t="s">
        <v>42</v>
      </c>
      <c r="Z182" s="103">
        <f>Z180&amp;Z178&amp;Z181</f>
        <v/>
      </c>
      <c r="AA182" s="102">
        <f>AA180&amp;AA178&amp;AA181</f>
        <v/>
      </c>
      <c r="AB182" s="102">
        <f>AB180&amp;AB178&amp;AB181</f>
        <v/>
      </c>
    </row>
    <row customHeight="1" ht="19.9" r="183" spans="1:34">
      <c r="C183" s="115">
        <f>VLOOKUP(E172,榜样行为!A2:C17,3,0)</f>
        <v/>
      </c>
      <c r="Z183" s="103">
        <f>Z175&amp;Z176&amp;Z182</f>
        <v/>
      </c>
      <c r="AA183" s="102">
        <f>AA175&amp;AA176&amp;AA182</f>
        <v/>
      </c>
      <c r="AB183" s="102">
        <f>AB175&amp;AB176&amp;AB182</f>
        <v/>
      </c>
    </row>
    <row customHeight="1" ht="19.9" r="184" spans="1:34">
      <c r="Z184" s="103" t="s">
        <v>43</v>
      </c>
      <c r="AA184" s="102" t="s">
        <v>43</v>
      </c>
      <c r="AB184" s="102" t="s">
        <v>43</v>
      </c>
    </row>
    <row customHeight="1" ht="19.9" r="185" spans="1:34">
      <c r="B185" s="11" t="n"/>
      <c r="Y185" s="102" t="s">
        <v>34</v>
      </c>
      <c r="Z185" s="103">
        <f>Z176&amp;Z178&amp;Z184</f>
        <v/>
      </c>
      <c r="AA185" s="102">
        <f>AA176&amp;AA178&amp;AA184</f>
        <v/>
      </c>
      <c r="AB185" s="102">
        <f>AB176&amp;AB178&amp;AB184</f>
        <v/>
      </c>
      <c r="AD185" s="110" t="s">
        <v>48</v>
      </c>
    </row>
    <row customHeight="1" ht="30" r="186" spans="1:34">
      <c r="C186" s="126" t="s">
        <v>10</v>
      </c>
      <c r="N186" s="20" t="n"/>
      <c r="O186" s="20" t="n"/>
      <c r="P186" s="20" t="n"/>
      <c r="Q186" s="20" t="n"/>
      <c r="R186" s="20" t="n"/>
      <c r="S186" s="20" t="n"/>
      <c r="T186" s="20" t="n"/>
      <c r="U186" s="20" t="n"/>
      <c r="V186" s="20" t="n"/>
      <c r="W186" s="20" t="n"/>
      <c r="Y186" s="102" t="s">
        <v>49</v>
      </c>
      <c r="Z186" s="103">
        <f>VLOOKUP($A$115,原始数据!$B$4:$AH$133,23,0)</f>
        <v/>
      </c>
    </row>
    <row customHeight="1" ht="24.6" r="187" spans="1:34">
      <c r="C187" s="133" t="s">
        <v>30</v>
      </c>
      <c r="E187" s="89" t="s">
        <v>49</v>
      </c>
      <c r="F187" s="144">
        <f>Z186</f>
        <v/>
      </c>
      <c r="Y187" s="102" t="s">
        <v>31</v>
      </c>
      <c r="Z187" s="103">
        <f>IF(Z186&lt;4,"低分",IF(Z186&gt;=7,"高分",IF(AND(Z186&gt;=4,Z186&lt;5.5),"中低分","中高分")))</f>
        <v/>
      </c>
    </row>
    <row customHeight="1" ht="20.45" r="188" spans="1:34">
      <c r="C188" s="133" t="s">
        <v>33</v>
      </c>
      <c r="Y188" s="102" t="s">
        <v>32</v>
      </c>
      <c r="Z188" s="103">
        <f>E187&amp;Z187&amp;Y188</f>
        <v/>
      </c>
    </row>
    <row customHeight="1" ht="30.6" r="189" spans="1:34">
      <c r="C189" s="146">
        <f>VLOOKUP(Z188,大维度描述!$B$2:$C$65,2,0)</f>
        <v/>
      </c>
    </row>
    <row customHeight="1" ht="24.6" r="190" spans="1:34">
      <c r="C190" s="149" t="s">
        <v>36</v>
      </c>
      <c r="Z190" s="103" t="s">
        <v>35</v>
      </c>
      <c r="AA190" s="102" t="s">
        <v>35</v>
      </c>
      <c r="AB190" s="102" t="s">
        <v>35</v>
      </c>
      <c r="AE190" s="63" t="s">
        <v>31</v>
      </c>
      <c r="AF190" s="65">
        <f>IF(Z186&lt;4,"低分",IF(Z186&gt;=7,"高分",IF(AND(Z186&gt;=4,Z186&lt;5.5),"中低分","中高分")))</f>
        <v/>
      </c>
    </row>
    <row customHeight="1" ht="20.45" r="191" spans="1:34">
      <c r="C191" s="130">
        <f>Z199</f>
        <v/>
      </c>
      <c r="Z191" s="103" t="s">
        <v>50</v>
      </c>
      <c r="AA191" s="112" t="s">
        <v>51</v>
      </c>
      <c r="AB191" s="112" t="s">
        <v>52</v>
      </c>
    </row>
    <row customFormat="1" customHeight="1" ht="16.9" r="192" s="10" spans="1:34">
      <c r="B192" s="9" t="n"/>
      <c r="C192" s="137">
        <f>VLOOKUP(Z201,小维度描述!$C$17:$D$208,2,0)</f>
        <v/>
      </c>
      <c r="X192" s="107" t="n"/>
      <c r="Y192" s="107" t="n"/>
      <c r="Z192" s="108">
        <f>VLOOKUP($A$115,原始数据!$B$4:$AQ$133,40,0)</f>
        <v/>
      </c>
      <c r="AA192" s="109">
        <f>VLOOKUP($A$115,原始数据!$B$4:$AQ$133,41,0)</f>
        <v/>
      </c>
      <c r="AB192" s="109">
        <f>VLOOKUP($A$115,原始数据!$B$4:$AQ$133,42,0)</f>
        <v/>
      </c>
      <c r="AC192" s="107" t="n"/>
      <c r="AD192" s="107" t="n"/>
      <c r="AE192" s="64" t="n"/>
      <c r="AF192" s="64" t="n"/>
      <c r="AG192" s="64" t="n"/>
      <c r="AH192" s="64" t="n"/>
    </row>
    <row customHeight="1" ht="20.45" r="193" spans="1:34">
      <c r="C193" s="160">
        <f>AA199</f>
        <v/>
      </c>
      <c r="Y193" s="102" t="s">
        <v>31</v>
      </c>
      <c r="Z193" s="103">
        <f>IF(Z192&lt;4,"低",IF(Z192&gt;=7,"高",IF(AND(Z192&gt;=4,Z192&lt;5.5),"中低","中高")))</f>
        <v/>
      </c>
      <c r="AA193" s="102">
        <f>IF(AA192&lt;4,"低",IF(AA192&gt;=7,"高",IF(AND(AA192&gt;=4,AA192&lt;5.5),"中低分","中高")))</f>
        <v/>
      </c>
      <c r="AB193" s="102">
        <f>IF(AB192&lt;4,"低",IF(AB192&gt;=7,"高",IF(AND(AB192&gt;=4,AB192&lt;5.5),"中低","中高")))</f>
        <v/>
      </c>
    </row>
    <row customHeight="1" ht="20.45" r="194" spans="1:34">
      <c r="C194" s="131" t="n"/>
      <c r="D194" s="131" t="n"/>
      <c r="E194" s="131" t="n"/>
      <c r="F194" s="131" t="n"/>
      <c r="G194" s="131" t="n"/>
      <c r="H194" s="131" t="n"/>
      <c r="I194" s="131" t="n"/>
      <c r="J194" s="131" t="n"/>
      <c r="K194" s="131" t="n"/>
      <c r="L194" s="131" t="n"/>
      <c r="M194" s="131" t="n"/>
      <c r="N194" s="131" t="n"/>
      <c r="O194" s="131" t="n"/>
      <c r="P194" s="131" t="n"/>
      <c r="Q194" s="131" t="n"/>
      <c r="R194" s="131" t="n"/>
      <c r="S194" s="131" t="n"/>
      <c r="T194" s="131" t="n"/>
      <c r="U194" s="131" t="n"/>
      <c r="V194" s="131" t="n"/>
      <c r="W194" s="131" t="n"/>
    </row>
    <row customHeight="1" ht="45" r="195" spans="1:34">
      <c r="C195" s="161" t="n"/>
      <c r="D195" s="161" t="n"/>
      <c r="E195" s="161" t="n"/>
      <c r="F195" s="161" t="n"/>
      <c r="G195" s="161" t="n"/>
      <c r="H195" s="161" t="n"/>
      <c r="I195" s="161" t="n"/>
      <c r="J195" s="161" t="n"/>
      <c r="K195" s="161" t="n"/>
      <c r="L195" s="161" t="n"/>
      <c r="M195" s="161" t="n"/>
      <c r="N195" s="161" t="n"/>
      <c r="O195" s="161" t="n"/>
      <c r="P195" s="161" t="n"/>
      <c r="Q195" s="161" t="n"/>
      <c r="R195" s="161" t="n"/>
      <c r="S195" s="161" t="n"/>
      <c r="T195" s="161" t="n"/>
      <c r="U195" s="161" t="n"/>
      <c r="V195" s="161" t="n"/>
      <c r="W195" s="161" t="n"/>
    </row>
    <row customFormat="1" customHeight="1" ht="16.9" r="196" s="10" spans="1:34">
      <c r="B196" s="9" t="n"/>
      <c r="C196" s="134">
        <f>VLOOKUP(AA201,小维度描述!$C$17:$D$208,2,0)</f>
        <v/>
      </c>
      <c r="X196" s="107" t="n"/>
      <c r="Y196" s="102" t="n"/>
      <c r="Z196" s="103" t="s">
        <v>40</v>
      </c>
      <c r="AA196" s="102" t="s">
        <v>40</v>
      </c>
      <c r="AB196" s="102" t="s">
        <v>40</v>
      </c>
      <c r="AC196" s="107" t="n"/>
      <c r="AD196" s="107" t="n"/>
      <c r="AE196" s="64" t="n"/>
      <c r="AF196" s="64" t="n"/>
      <c r="AG196" s="64" t="n"/>
      <c r="AH196" s="64" t="n"/>
    </row>
    <row customHeight="1" ht="20.45" r="197" spans="1:34">
      <c r="C197" s="130">
        <f>AB199</f>
        <v/>
      </c>
      <c r="Y197" s="107" t="n"/>
      <c r="Z197" s="108" t="s">
        <v>41</v>
      </c>
      <c r="AA197" s="107" t="s">
        <v>41</v>
      </c>
      <c r="AB197" s="107" t="s">
        <v>41</v>
      </c>
    </row>
    <row customFormat="1" customHeight="1" ht="16.9" r="198" s="10" spans="1:34">
      <c r="B198" s="9" t="n"/>
      <c r="C198" s="137">
        <f>VLOOKUP(AB201,小维度描述!$C$17:$D$208,2,0)</f>
        <v/>
      </c>
      <c r="X198" s="107" t="n"/>
      <c r="Y198" s="102" t="n"/>
      <c r="Z198" s="103">
        <f>Z196&amp;Z193&amp;Z197</f>
        <v/>
      </c>
      <c r="AA198" s="102">
        <f>AA196&amp;AA193&amp;AA197</f>
        <v/>
      </c>
      <c r="AB198" s="102">
        <f>AB196&amp;AB193&amp;AB197</f>
        <v/>
      </c>
      <c r="AC198" s="107" t="n"/>
      <c r="AD198" s="107" t="n"/>
      <c r="AE198" s="64" t="n"/>
      <c r="AF198" s="64" t="n"/>
      <c r="AG198" s="64" t="n"/>
      <c r="AH198" s="64" t="n"/>
    </row>
    <row customHeight="1" ht="21.6" r="199" spans="1:34">
      <c r="C199" s="140" t="s">
        <v>42</v>
      </c>
      <c r="Z199" s="103">
        <f>Z190&amp;Z191&amp;Z198</f>
        <v/>
      </c>
      <c r="AA199" s="102">
        <f>AA190&amp;AA191&amp;AA198</f>
        <v/>
      </c>
      <c r="AB199" s="102">
        <f>AB190&amp;AB191&amp;AB198</f>
        <v/>
      </c>
    </row>
    <row customHeight="1" ht="19.9" r="200" spans="1:34">
      <c r="C200" s="115">
        <f>VLOOKUP(E187,榜样行为!A2:C17,3,0)</f>
        <v/>
      </c>
      <c r="Z200" s="103" t="s">
        <v>43</v>
      </c>
      <c r="AA200" s="102" t="s">
        <v>43</v>
      </c>
      <c r="AB200" s="102" t="s">
        <v>43</v>
      </c>
    </row>
    <row customHeight="1" ht="19.9" r="201" spans="1:34">
      <c r="Y201" s="102" t="s">
        <v>34</v>
      </c>
      <c r="Z201" s="103">
        <f>Z191&amp;Z193&amp;Z200</f>
        <v/>
      </c>
      <c r="AA201" s="102">
        <f>AA191&amp;AA193&amp;AA200</f>
        <v/>
      </c>
      <c r="AB201" s="102">
        <f>AB191&amp;AB193&amp;AB200</f>
        <v/>
      </c>
    </row>
    <row customHeight="1" ht="19.9" r="202" spans="1:34">
      <c r="B202" s="11" t="n"/>
    </row>
    <row customHeight="1" ht="24.6" r="203" spans="1:34">
      <c r="C203" s="133" t="s">
        <v>30</v>
      </c>
      <c r="E203" s="89" t="s">
        <v>53</v>
      </c>
      <c r="F203" s="144">
        <f>Z203</f>
        <v/>
      </c>
      <c r="Y203" s="102" t="s">
        <v>53</v>
      </c>
      <c r="Z203" s="103">
        <f>VLOOKUP($A$115,原始数据!$B$4:$AH$133,24,0)</f>
        <v/>
      </c>
    </row>
    <row customHeight="1" ht="20.45" r="204" spans="1:34">
      <c r="C204" s="133" t="s">
        <v>33</v>
      </c>
      <c r="Y204" s="102" t="s">
        <v>32</v>
      </c>
      <c r="Z204" s="103">
        <f>E203&amp;Z205&amp;Y204</f>
        <v/>
      </c>
      <c r="AC204" s="102" t="s">
        <v>32</v>
      </c>
    </row>
    <row customHeight="1" ht="30.6" r="205" spans="1:34">
      <c r="C205" s="146">
        <f>VLOOKUP(Z204,大维度描述!$B$2:$C$65,2,0)</f>
        <v/>
      </c>
      <c r="Y205" s="102" t="s">
        <v>31</v>
      </c>
      <c r="Z205" s="103">
        <f>IF(Z203&lt;4,"低分",IF(Z203&gt;=7,"高分",IF(AND(Z203&gt;=4,Z203&lt;5.5),"中低分","中高分")))</f>
        <v/>
      </c>
    </row>
    <row customHeight="1" ht="24.6" r="206" spans="1:34">
      <c r="C206" s="149" t="s">
        <v>36</v>
      </c>
      <c r="Z206" s="103" t="s">
        <v>35</v>
      </c>
      <c r="AA206" s="102" t="s">
        <v>35</v>
      </c>
      <c r="AB206" s="102" t="s">
        <v>35</v>
      </c>
    </row>
    <row customHeight="1" ht="20.45" r="207" spans="1:34">
      <c r="C207" s="130">
        <f>Z213</f>
        <v/>
      </c>
      <c r="Z207" s="111" t="s">
        <v>54</v>
      </c>
      <c r="AA207" s="102" t="s">
        <v>55</v>
      </c>
      <c r="AB207" s="102" t="s">
        <v>56</v>
      </c>
    </row>
    <row customFormat="1" customHeight="1" ht="16.9" r="208" s="10" spans="1:34">
      <c r="B208" s="9" t="n"/>
      <c r="C208" s="137">
        <f>VLOOKUP(Z215,小维度描述!$C$17:$D$208,2,0)</f>
        <v/>
      </c>
      <c r="X208" s="107" t="n"/>
      <c r="Y208" s="107" t="n"/>
      <c r="Z208" s="108">
        <f>VLOOKUP($A$115,原始数据!$B$4:$BU$133,43,0)</f>
        <v/>
      </c>
      <c r="AA208" s="109">
        <f>VLOOKUP($A$115,原始数据!$B$4:$BU$133,44,0)</f>
        <v/>
      </c>
      <c r="AB208" s="109">
        <f>VLOOKUP($A$115,原始数据!$B$4:$BU$133,45,0)</f>
        <v/>
      </c>
      <c r="AC208" s="107" t="n"/>
      <c r="AD208" s="107" t="n"/>
      <c r="AE208" s="64" t="n"/>
      <c r="AF208" s="64" t="n"/>
      <c r="AG208" s="64" t="n"/>
      <c r="AH208" s="64" t="n"/>
    </row>
    <row customHeight="1" ht="20.45" r="209" spans="1:34">
      <c r="C209" s="130">
        <f>AA213</f>
        <v/>
      </c>
      <c r="Y209" s="102" t="s">
        <v>31</v>
      </c>
      <c r="Z209" s="103">
        <f>IF(Z208&lt;4,"低",IF(Z208&gt;=7,"高",IF(AND(Z208&gt;=4,Z208&lt;5.5),"中低","中高")))</f>
        <v/>
      </c>
      <c r="AA209" s="112">
        <f>IF(AA208&lt;4,"低",IF(AA208&gt;=7,"高",IF(AND(AA208&gt;=4,AA208&lt;5.5),"中低","中高")))</f>
        <v/>
      </c>
      <c r="AB209" s="112">
        <f>IF(AB208&lt;4,"低",IF(AB208&gt;=7,"高",IF(AND(AB208&gt;=4,AB208&lt;5.5),"中低","中高")))</f>
        <v/>
      </c>
    </row>
    <row customFormat="1" customHeight="1" ht="16.9" r="210" s="10" spans="1:34">
      <c r="B210" s="9" t="n"/>
      <c r="C210" s="137">
        <f>VLOOKUP(AA215,小维度描述!$C$17:$D$208,2,0)</f>
        <v/>
      </c>
      <c r="X210" s="107" t="n"/>
      <c r="Y210" s="102" t="n"/>
      <c r="Z210" s="103" t="s">
        <v>40</v>
      </c>
      <c r="AA210" s="102" t="s">
        <v>40</v>
      </c>
      <c r="AB210" s="102" t="s">
        <v>40</v>
      </c>
      <c r="AC210" s="107" t="n"/>
      <c r="AD210" s="107" t="n"/>
      <c r="AE210" s="64" t="n"/>
      <c r="AF210" s="64" t="n"/>
      <c r="AG210" s="64" t="n"/>
      <c r="AH210" s="64" t="n"/>
    </row>
    <row customHeight="1" ht="20.45" r="211" spans="1:34">
      <c r="C211" s="130">
        <f>AB213</f>
        <v/>
      </c>
      <c r="Y211" s="107" t="n"/>
      <c r="Z211" s="108" t="s">
        <v>41</v>
      </c>
      <c r="AA211" s="107" t="s">
        <v>41</v>
      </c>
      <c r="AB211" s="107" t="s">
        <v>41</v>
      </c>
    </row>
    <row customFormat="1" customHeight="1" ht="16.9" r="212" s="10" spans="1:34">
      <c r="B212" s="9" t="n"/>
      <c r="C212" s="137">
        <f>VLOOKUP(AB215,小维度描述!$C$17:$D$208,2,0)</f>
        <v/>
      </c>
      <c r="X212" s="107" t="n"/>
      <c r="Y212" s="102" t="n"/>
      <c r="Z212" s="103">
        <f>Z210&amp;Z209&amp;Z211</f>
        <v/>
      </c>
      <c r="AA212" s="102">
        <f>AA210&amp;AA209&amp;AA211</f>
        <v/>
      </c>
      <c r="AB212" s="102">
        <f>AB210&amp;AB209&amp;AB211</f>
        <v/>
      </c>
      <c r="AC212" s="107" t="n"/>
      <c r="AD212" s="107" t="n"/>
      <c r="AE212" s="64" t="n"/>
      <c r="AF212" s="64" t="n"/>
      <c r="AG212" s="64" t="n"/>
      <c r="AH212" s="64" t="n"/>
    </row>
    <row customHeight="1" ht="21.6" r="213" spans="1:34">
      <c r="C213" s="140" t="s">
        <v>42</v>
      </c>
      <c r="Z213" s="103">
        <f>Z206&amp;Z207&amp;Z212</f>
        <v/>
      </c>
      <c r="AA213" s="102">
        <f>AA206&amp;AA207&amp;AA212</f>
        <v/>
      </c>
      <c r="AB213" s="102">
        <f>AB206&amp;AB207&amp;AB212</f>
        <v/>
      </c>
    </row>
    <row customHeight="1" ht="19.9" r="214" spans="1:34">
      <c r="C214" s="115">
        <f>VLOOKUP(E203,榜样行为!A2:C17,3,0)</f>
        <v/>
      </c>
      <c r="Z214" s="103" t="s">
        <v>43</v>
      </c>
      <c r="AA214" s="102" t="s">
        <v>43</v>
      </c>
      <c r="AB214" s="102" t="s">
        <v>43</v>
      </c>
    </row>
    <row customHeight="1" ht="19.9" r="215" spans="1:34">
      <c r="Y215" s="102" t="s">
        <v>34</v>
      </c>
      <c r="Z215" s="103">
        <f>Z207&amp;Z209&amp;Z214</f>
        <v/>
      </c>
      <c r="AA215" s="102">
        <f>AA207&amp;AA209&amp;AA214</f>
        <v/>
      </c>
      <c r="AB215" s="102">
        <f>AB207&amp;AB209&amp;AB214</f>
        <v/>
      </c>
    </row>
    <row customHeight="1" ht="19.9" r="216" spans="1:34">
      <c r="B216" s="11" t="n"/>
    </row>
    <row customHeight="1" ht="24.6" r="217" spans="1:34">
      <c r="C217" s="133" t="s">
        <v>30</v>
      </c>
      <c r="E217" s="89" t="s">
        <v>57</v>
      </c>
      <c r="F217" s="144">
        <f>Z217</f>
        <v/>
      </c>
      <c r="Y217" s="102">
        <f>E217</f>
        <v/>
      </c>
      <c r="Z217" s="103">
        <f>VLOOKUP($A$115,原始数据!$B$4:$AH$133,25,0)</f>
        <v/>
      </c>
    </row>
    <row customHeight="1" ht="20.45" r="218" spans="1:34">
      <c r="C218" s="133" t="s">
        <v>33</v>
      </c>
      <c r="Y218" s="102" t="s">
        <v>32</v>
      </c>
      <c r="Z218" s="103">
        <f>E217&amp;Z219&amp;Y218</f>
        <v/>
      </c>
      <c r="AC218" s="102" t="s">
        <v>32</v>
      </c>
    </row>
    <row customHeight="1" ht="30.6" r="219" spans="1:34">
      <c r="C219" s="146">
        <f>VLOOKUP(Z218,大维度描述!$B$2:$C$65,2,0)</f>
        <v/>
      </c>
      <c r="Y219" s="102" t="s">
        <v>31</v>
      </c>
      <c r="Z219" s="103">
        <f>IF(Z217&lt;4,"低分",IF(Z217&gt;=7,"高分",IF(AND(Z217&gt;=4,Z217&lt;5.5),"中低分","中高分")))</f>
        <v/>
      </c>
    </row>
    <row customHeight="1" ht="24.6" r="220" spans="1:34">
      <c r="C220" s="149" t="s">
        <v>36</v>
      </c>
      <c r="Z220" s="103" t="s">
        <v>35</v>
      </c>
      <c r="AA220" s="102" t="s">
        <v>35</v>
      </c>
      <c r="AB220" s="102" t="s">
        <v>35</v>
      </c>
    </row>
    <row customHeight="1" ht="20.45" r="221" spans="1:34">
      <c r="C221" s="130">
        <f>Z227</f>
        <v/>
      </c>
      <c r="Z221" s="111" t="s">
        <v>58</v>
      </c>
      <c r="AA221" s="102" t="s">
        <v>59</v>
      </c>
      <c r="AB221" s="102" t="s">
        <v>60</v>
      </c>
    </row>
    <row customFormat="1" customHeight="1" ht="16.9" r="222" s="10" spans="1:34">
      <c r="B222" s="9" t="n"/>
      <c r="C222" s="137">
        <f>VLOOKUP(Z229,小维度描述!$C$17:$D$208,2,0)</f>
        <v/>
      </c>
      <c r="X222" s="107" t="n"/>
      <c r="Y222" s="107" t="n"/>
      <c r="Z222" s="108">
        <f>VLOOKUP($A$115,原始数据!$B$4:$BU$133,46,0)</f>
        <v/>
      </c>
      <c r="AA222" s="109">
        <f>VLOOKUP($A$115,原始数据!$B$4:$BU$133,47,0)</f>
        <v/>
      </c>
      <c r="AB222" s="109">
        <f>VLOOKUP($A$115,原始数据!$B$4:$BU$133,48,0)</f>
        <v/>
      </c>
      <c r="AC222" s="107" t="n"/>
      <c r="AD222" s="107" t="n"/>
      <c r="AE222" s="64" t="n"/>
      <c r="AF222" s="64" t="n"/>
      <c r="AG222" s="64" t="n"/>
      <c r="AH222" s="64" t="n"/>
    </row>
    <row customHeight="1" ht="20.45" r="223" spans="1:34">
      <c r="C223" s="130">
        <f>AA227</f>
        <v/>
      </c>
      <c r="Y223" s="102" t="s">
        <v>31</v>
      </c>
      <c r="Z223" s="103">
        <f>IF(Z222&lt;4,"低",IF(Z222&gt;=7,"高",IF(AND(Z222&gt;=4,Z222&lt;5.5),"中低","中高")))</f>
        <v/>
      </c>
      <c r="AA223" s="112">
        <f>IF(AA222&lt;4,"低",IF(AA222&gt;=7,"高",IF(AND(AA222&gt;=4,AA222&lt;5.5),"中低","中高")))</f>
        <v/>
      </c>
      <c r="AB223" s="112">
        <f>IF(AB222&lt;4,"低",IF(AB222&gt;=7,"高",IF(AND(AB222&gt;=4,AB222&lt;5.5),"中低","中高")))</f>
        <v/>
      </c>
    </row>
    <row customFormat="1" customHeight="1" ht="16.9" r="224" s="10" spans="1:34">
      <c r="B224" s="9" t="n"/>
      <c r="C224" s="137">
        <f>VLOOKUP(AA229,小维度描述!$C$17:$D$208,2,0)</f>
        <v/>
      </c>
      <c r="X224" s="107" t="n"/>
      <c r="Y224" s="102" t="n"/>
      <c r="Z224" s="103" t="s">
        <v>40</v>
      </c>
      <c r="AA224" s="102" t="s">
        <v>40</v>
      </c>
      <c r="AB224" s="102" t="s">
        <v>40</v>
      </c>
      <c r="AC224" s="107" t="n"/>
      <c r="AD224" s="107" t="n"/>
      <c r="AE224" s="64" t="n"/>
      <c r="AF224" s="64" t="n"/>
      <c r="AG224" s="64" t="n"/>
      <c r="AH224" s="64" t="n"/>
    </row>
    <row customHeight="1" ht="20.45" r="225" spans="1:34">
      <c r="C225" s="130">
        <f>AB227</f>
        <v/>
      </c>
      <c r="Y225" s="107" t="n"/>
      <c r="Z225" s="108" t="s">
        <v>41</v>
      </c>
      <c r="AA225" s="107" t="s">
        <v>41</v>
      </c>
      <c r="AB225" s="107" t="s">
        <v>41</v>
      </c>
    </row>
    <row customFormat="1" customHeight="1" ht="16.9" r="226" s="10" spans="1:34">
      <c r="B226" s="9" t="n"/>
      <c r="C226" s="137">
        <f>VLOOKUP(AB229,小维度描述!$C$17:$D$208,2,0)</f>
        <v/>
      </c>
      <c r="X226" s="107" t="n"/>
      <c r="Y226" s="102" t="n"/>
      <c r="Z226" s="103">
        <f>Z224&amp;Z223&amp;Z225</f>
        <v/>
      </c>
      <c r="AA226" s="102">
        <f>AA224&amp;AA223&amp;AA225</f>
        <v/>
      </c>
      <c r="AB226" s="102">
        <f>AB224&amp;AB223&amp;AB225</f>
        <v/>
      </c>
      <c r="AC226" s="107" t="n"/>
      <c r="AD226" s="107" t="n"/>
      <c r="AE226" s="64" t="n"/>
      <c r="AF226" s="64" t="n"/>
      <c r="AG226" s="64" t="n"/>
      <c r="AH226" s="64" t="n"/>
    </row>
    <row customHeight="1" ht="21.6" r="227" spans="1:34">
      <c r="C227" s="140" t="s">
        <v>42</v>
      </c>
      <c r="Z227" s="103">
        <f>Z220&amp;Z221&amp;Z226</f>
        <v/>
      </c>
      <c r="AA227" s="102">
        <f>AA220&amp;AA221&amp;AA226</f>
        <v/>
      </c>
      <c r="AB227" s="102">
        <f>AB220&amp;AB221&amp;AB226</f>
        <v/>
      </c>
    </row>
    <row customHeight="1" ht="19.9" r="228" spans="1:34">
      <c r="C228" s="115">
        <f>VLOOKUP(E217,榜样行为!A2:C17,3,0)</f>
        <v/>
      </c>
      <c r="Z228" s="103" t="s">
        <v>43</v>
      </c>
      <c r="AA228" s="102" t="s">
        <v>43</v>
      </c>
      <c r="AB228" s="102" t="s">
        <v>43</v>
      </c>
    </row>
    <row customHeight="1" ht="19.9" r="229" spans="1:34">
      <c r="Y229" s="102" t="s">
        <v>34</v>
      </c>
      <c r="Z229" s="103">
        <f>Z221&amp;Z223&amp;Z228</f>
        <v/>
      </c>
      <c r="AA229" s="102">
        <f>AA221&amp;AA223&amp;AA228</f>
        <v/>
      </c>
      <c r="AB229" s="102">
        <f>AB221&amp;AB223&amp;AB228</f>
        <v/>
      </c>
    </row>
    <row customHeight="1" ht="19.9" r="230" spans="1:34">
      <c r="B230" s="11" t="n"/>
    </row>
    <row customHeight="1" ht="24.6" r="231" spans="1:34">
      <c r="C231" s="133" t="s">
        <v>30</v>
      </c>
      <c r="E231" s="89" t="s">
        <v>61</v>
      </c>
      <c r="F231" s="144">
        <f>Z231</f>
        <v/>
      </c>
      <c r="Y231" s="102">
        <f>E231</f>
        <v/>
      </c>
      <c r="Z231" s="103">
        <f>VLOOKUP($A$115,原始数据!$B$4:$AH$133,26,0)</f>
        <v/>
      </c>
    </row>
    <row customHeight="1" ht="20.45" r="232" spans="1:34">
      <c r="C232" s="133" t="s">
        <v>33</v>
      </c>
      <c r="Y232" s="102" t="s">
        <v>32</v>
      </c>
      <c r="Z232" s="103">
        <f>E231&amp;Z233&amp;Y232</f>
        <v/>
      </c>
      <c r="AC232" s="102" t="s">
        <v>32</v>
      </c>
    </row>
    <row customHeight="1" ht="30.6" r="233" spans="1:34">
      <c r="C233" s="146">
        <f>VLOOKUP(Z232,大维度描述!$B$2:$C$65,2,0)</f>
        <v/>
      </c>
      <c r="Y233" s="102" t="s">
        <v>31</v>
      </c>
      <c r="Z233" s="103">
        <f>IF(Z231&lt;4,"低分",IF(Z231&gt;=7,"高分",IF(AND(Z231&gt;=4,Z231&lt;5.5),"中低分","中高分")))</f>
        <v/>
      </c>
    </row>
    <row customHeight="1" ht="24.6" r="234" spans="1:34">
      <c r="C234" s="149" t="s">
        <v>36</v>
      </c>
      <c r="Z234" s="103" t="s">
        <v>35</v>
      </c>
      <c r="AA234" s="102" t="s">
        <v>35</v>
      </c>
      <c r="AB234" s="102" t="s">
        <v>35</v>
      </c>
    </row>
    <row customHeight="1" ht="20.45" r="235" spans="1:34">
      <c r="C235" s="130">
        <f>Z242</f>
        <v/>
      </c>
      <c r="Z235" s="111" t="s">
        <v>62</v>
      </c>
      <c r="AA235" s="102" t="s">
        <v>63</v>
      </c>
      <c r="AB235" s="102" t="s">
        <v>64</v>
      </c>
    </row>
    <row customFormat="1" customHeight="1" ht="16.9" r="236" s="10" spans="1:34">
      <c r="B236" s="9" t="n"/>
      <c r="C236" s="166">
        <f>VLOOKUP(Z244,小维度描述!$C$17:$D$208,2,0)</f>
        <v/>
      </c>
      <c r="X236" s="107" t="n"/>
      <c r="Y236" s="107" t="n"/>
      <c r="Z236" s="108">
        <f>VLOOKUP($A$115,原始数据!$B$4:$BU$133,49,0)</f>
        <v/>
      </c>
      <c r="AA236" s="109">
        <f>VLOOKUP($A$115,原始数据!$B$4:$BU$133,50,0)</f>
        <v/>
      </c>
      <c r="AB236" s="109">
        <f>VLOOKUP($A$115,原始数据!$B$4:$BU$133,51,0)</f>
        <v/>
      </c>
      <c r="AC236" s="107" t="n"/>
      <c r="AD236" s="107" t="n"/>
      <c r="AE236" s="64" t="n"/>
      <c r="AF236" s="64" t="n"/>
      <c r="AG236" s="64" t="n"/>
      <c r="AH236" s="64" t="n"/>
    </row>
    <row customHeight="1" ht="20.45" r="237" spans="1:34">
      <c r="C237" s="130">
        <f>AA242</f>
        <v/>
      </c>
      <c r="Y237" s="102" t="s">
        <v>31</v>
      </c>
      <c r="Z237" s="103">
        <f>IF(Z236&lt;4,"低",IF(Z236&gt;=7,"高",IF(AND(Z236&gt;=4,Z236&lt;5.5),"中低","中高")))</f>
        <v/>
      </c>
      <c r="AA237" s="112">
        <f>IF(AA236&lt;4,"低",IF(AA236&gt;=7,"高",IF(AND(AA236&gt;=4,AA236&lt;5.5),"中低","中高")))</f>
        <v/>
      </c>
      <c r="AB237" s="112">
        <f>IF(AB236&lt;4,"低",IF(AB236&gt;=7,"高",IF(AND(AB236&gt;=4,AB236&lt;5.5),"中低","中高")))</f>
        <v/>
      </c>
    </row>
    <row customFormat="1" customHeight="1" ht="16.9" r="238" s="10" spans="1:34">
      <c r="B238" s="9" t="n"/>
      <c r="C238" s="155">
        <f>VLOOKUP(AA244,小维度描述!$C$17:$D$208,2,0)</f>
        <v/>
      </c>
      <c r="X238" s="107" t="n"/>
      <c r="Y238" s="102" t="n"/>
      <c r="Z238" s="103" t="s">
        <v>40</v>
      </c>
      <c r="AA238" s="102" t="s">
        <v>40</v>
      </c>
      <c r="AB238" s="102" t="s">
        <v>40</v>
      </c>
      <c r="AC238" s="107" t="n"/>
      <c r="AD238" s="107" t="n"/>
      <c r="AE238" s="64" t="n"/>
      <c r="AF238" s="64" t="n"/>
      <c r="AG238" s="64" t="n"/>
      <c r="AH238" s="64" t="n"/>
    </row>
    <row customFormat="1" customHeight="1" ht="46.9" r="239" s="10" spans="1:34">
      <c r="B239" s="9" t="n"/>
      <c r="C239" s="138" t="n"/>
      <c r="D239" s="138" t="n"/>
      <c r="E239" s="138" t="n"/>
      <c r="F239" s="138" t="n"/>
      <c r="G239" s="138" t="n"/>
      <c r="H239" s="138" t="n"/>
      <c r="I239" s="138" t="n"/>
      <c r="J239" s="138" t="n"/>
      <c r="K239" s="138" t="n"/>
      <c r="L239" s="138" t="n"/>
      <c r="M239" s="138" t="n"/>
      <c r="N239" s="138" t="n"/>
      <c r="O239" s="138" t="n"/>
      <c r="P239" s="138" t="n"/>
      <c r="Q239" s="138" t="n"/>
      <c r="R239" s="138" t="n"/>
      <c r="S239" s="138" t="n"/>
      <c r="T239" s="138" t="n"/>
      <c r="U239" s="138" t="n"/>
      <c r="V239" s="138" t="n"/>
      <c r="W239" s="138" t="n"/>
      <c r="X239" s="107" t="n"/>
      <c r="Y239" s="102" t="n"/>
      <c r="Z239" s="103" t="n"/>
      <c r="AA239" s="102" t="n"/>
      <c r="AB239" s="102" t="n"/>
      <c r="AC239" s="107" t="n"/>
      <c r="AD239" s="107" t="n"/>
      <c r="AE239" s="64" t="n"/>
      <c r="AF239" s="64" t="n"/>
      <c r="AG239" s="64" t="n"/>
      <c r="AH239" s="64" t="n"/>
    </row>
    <row customHeight="1" ht="20.45" r="240" spans="1:34">
      <c r="C240" s="152">
        <f>AB242</f>
        <v/>
      </c>
      <c r="Y240" s="107" t="n"/>
      <c r="Z240" s="108" t="s">
        <v>41</v>
      </c>
      <c r="AA240" s="107" t="s">
        <v>41</v>
      </c>
      <c r="AB240" s="107" t="s">
        <v>41</v>
      </c>
    </row>
    <row customFormat="1" customHeight="1" ht="16.9" r="241" s="10" spans="1:34">
      <c r="B241" s="9" t="n"/>
      <c r="C241" s="137">
        <f>VLOOKUP(AB244,小维度描述!$C$17:$D$208,2,0)</f>
        <v/>
      </c>
      <c r="X241" s="107" t="n"/>
      <c r="Y241" s="102" t="n"/>
      <c r="Z241" s="103">
        <f>Z238&amp;Z237&amp;Z240</f>
        <v/>
      </c>
      <c r="AA241" s="102">
        <f>AA238&amp;AA237&amp;AA240</f>
        <v/>
      </c>
      <c r="AB241" s="102">
        <f>AB238&amp;AB237&amp;AB240</f>
        <v/>
      </c>
      <c r="AC241" s="107" t="n"/>
      <c r="AD241" s="107" t="n"/>
      <c r="AE241" s="64" t="n"/>
      <c r="AF241" s="64" t="n"/>
      <c r="AG241" s="64" t="n"/>
      <c r="AH241" s="64" t="n"/>
    </row>
    <row customHeight="1" ht="21.6" r="242" spans="1:34">
      <c r="C242" s="140" t="s">
        <v>42</v>
      </c>
      <c r="Z242" s="103">
        <f>Z234&amp;Z235&amp;Z241</f>
        <v/>
      </c>
      <c r="AA242" s="102">
        <f>AA234&amp;AA235&amp;AA241</f>
        <v/>
      </c>
      <c r="AB242" s="102">
        <f>AB234&amp;AB235&amp;AB241</f>
        <v/>
      </c>
    </row>
    <row customHeight="1" ht="19.9" r="243" spans="1:34">
      <c r="C243" s="115">
        <f>VLOOKUP(E231,榜样行为!A2:C17,3,0)</f>
        <v/>
      </c>
      <c r="Z243" s="103" t="s">
        <v>43</v>
      </c>
      <c r="AA243" s="102" t="s">
        <v>43</v>
      </c>
      <c r="AB243" s="102" t="s">
        <v>43</v>
      </c>
    </row>
    <row customHeight="1" ht="19.9" r="244" spans="1:34">
      <c r="Y244" s="102" t="s">
        <v>34</v>
      </c>
      <c r="Z244" s="103">
        <f>Z235&amp;Z237&amp;Z243</f>
        <v/>
      </c>
      <c r="AA244" s="102">
        <f>AA235&amp;AA237&amp;AA243</f>
        <v/>
      </c>
      <c r="AB244" s="102">
        <f>AB235&amp;AB237&amp;AB243</f>
        <v/>
      </c>
    </row>
    <row customHeight="1" ht="19.9" r="245" spans="1:34">
      <c r="B245" s="11" t="n"/>
    </row>
    <row customHeight="1" ht="30" r="246" spans="1:34">
      <c r="C246" s="8" t="s">
        <v>12</v>
      </c>
      <c r="D246" s="5" t="n"/>
      <c r="E246" s="5" t="n"/>
      <c r="F246" s="5" t="n"/>
      <c r="G246" s="5" t="n"/>
      <c r="H246" s="5" t="n"/>
      <c r="I246" s="5" t="n"/>
      <c r="J246" s="5" t="n"/>
      <c r="K246" s="5" t="n"/>
      <c r="L246" s="5" t="n"/>
      <c r="M246" s="5" t="n"/>
      <c r="N246" s="6" t="n"/>
      <c r="O246" s="6" t="n"/>
      <c r="P246" s="6" t="n"/>
      <c r="Q246" s="6" t="n"/>
      <c r="R246" s="6" t="n"/>
      <c r="S246" s="6" t="n"/>
      <c r="T246" s="6" t="n"/>
      <c r="U246" s="6" t="n"/>
      <c r="V246" s="6" t="n"/>
      <c r="W246" s="6" t="n"/>
    </row>
    <row customHeight="1" ht="24.6" r="247" spans="1:34">
      <c r="C247" s="133" t="s">
        <v>30</v>
      </c>
      <c r="E247" s="89" t="s">
        <v>12</v>
      </c>
      <c r="F247" s="144">
        <f>Z247</f>
        <v/>
      </c>
      <c r="Y247" s="102">
        <f>E247</f>
        <v/>
      </c>
      <c r="Z247" s="103">
        <f>VLOOKUP($A$115,原始数据!$B$4:$AH$133,27,0)</f>
        <v/>
      </c>
    </row>
    <row customHeight="1" ht="20.45" r="248" spans="1:34">
      <c r="C248" s="133" t="s">
        <v>33</v>
      </c>
      <c r="Y248" s="102" t="s">
        <v>32</v>
      </c>
      <c r="Z248" s="103">
        <f>E247&amp;Z249&amp;Y248</f>
        <v/>
      </c>
      <c r="AC248" s="102" t="s">
        <v>32</v>
      </c>
    </row>
    <row customHeight="1" ht="30.6" r="249" spans="1:34">
      <c r="C249" s="146">
        <f>VLOOKUP(Z248,大维度描述!$B$2:$C$65,2,0)</f>
        <v/>
      </c>
      <c r="Y249" s="102" t="s">
        <v>31</v>
      </c>
      <c r="Z249" s="103">
        <f>IF(Z247&lt;4,"低分",IF(Z247&gt;=7,"高分",IF(AND(Z247&gt;=4,Z247&lt;5.5),"中低分","中高分")))</f>
        <v/>
      </c>
    </row>
    <row customHeight="1" ht="24.6" r="250" spans="1:34">
      <c r="C250" s="149" t="s">
        <v>36</v>
      </c>
      <c r="Z250" s="103" t="s">
        <v>35</v>
      </c>
      <c r="AA250" s="102" t="s">
        <v>35</v>
      </c>
      <c r="AB250" s="102" t="s">
        <v>35</v>
      </c>
    </row>
    <row customHeight="1" ht="20.45" r="251" spans="1:34">
      <c r="C251" s="130">
        <f>Z257</f>
        <v/>
      </c>
      <c r="Z251" s="111" t="s">
        <v>65</v>
      </c>
      <c r="AA251" s="102" t="s">
        <v>66</v>
      </c>
      <c r="AB251" s="102" t="s">
        <v>67</v>
      </c>
    </row>
    <row customFormat="1" customHeight="1" ht="16.9" r="252" s="10" spans="1:34">
      <c r="B252" s="9" t="n"/>
      <c r="C252" s="137">
        <f>VLOOKUP(Z259,小维度描述!$C$17:$D$208,2,0)</f>
        <v/>
      </c>
      <c r="X252" s="107" t="n"/>
      <c r="Y252" s="107" t="n"/>
      <c r="Z252" s="108">
        <f>VLOOKUP($A$115,原始数据!$B$4:$BU$133,52,0)</f>
        <v/>
      </c>
      <c r="AA252" s="109">
        <f>VLOOKUP($A$115,原始数据!$B$4:$BU$133,53,0)</f>
        <v/>
      </c>
      <c r="AB252" s="109">
        <f>VLOOKUP($A$115,原始数据!$B$4:$BU$133,54,0)</f>
        <v/>
      </c>
      <c r="AC252" s="107" t="n"/>
      <c r="AD252" s="107" t="n"/>
      <c r="AE252" s="64" t="n"/>
      <c r="AF252" s="64" t="n"/>
      <c r="AG252" s="64" t="n"/>
      <c r="AH252" s="64" t="n"/>
    </row>
    <row customHeight="1" ht="20.45" r="253" spans="1:34">
      <c r="C253" s="130">
        <f>AA257</f>
        <v/>
      </c>
      <c r="Y253" s="102" t="s">
        <v>31</v>
      </c>
      <c r="Z253" s="103">
        <f>IF(Z252&lt;4,"低",IF(Z252&gt;=7,"高",IF(AND(Z252&gt;=4,Z252&lt;5.5),"中低","中高")))</f>
        <v/>
      </c>
      <c r="AA253" s="112">
        <f>IF(AA252&lt;4,"低",IF(AA252&gt;=7,"高",IF(AND(AA252&gt;=4,AA252&lt;5.5),"中低","中高")))</f>
        <v/>
      </c>
      <c r="AB253" s="112">
        <f>IF(AB252&lt;4,"低",IF(AB252&gt;=7,"高",IF(AND(AB252&gt;=4,AB252&lt;5.5),"中低","中高")))</f>
        <v/>
      </c>
    </row>
    <row customFormat="1" customHeight="1" ht="16.9" r="254" s="10" spans="1:34">
      <c r="B254" s="9" t="n"/>
      <c r="C254" s="137">
        <f>VLOOKUP(AA259,小维度描述!$C$17:$D$208,2,0)</f>
        <v/>
      </c>
      <c r="X254" s="107" t="n"/>
      <c r="Y254" s="102" t="n"/>
      <c r="Z254" s="103" t="s">
        <v>40</v>
      </c>
      <c r="AA254" s="102" t="s">
        <v>40</v>
      </c>
      <c r="AB254" s="102" t="s">
        <v>40</v>
      </c>
      <c r="AC254" s="107" t="n"/>
      <c r="AD254" s="107" t="n"/>
      <c r="AE254" s="64" t="n"/>
      <c r="AF254" s="64" t="n"/>
      <c r="AG254" s="64" t="n"/>
      <c r="AH254" s="64" t="n"/>
    </row>
    <row customHeight="1" ht="20.45" r="255" spans="1:34">
      <c r="C255" s="130">
        <f>AB257</f>
        <v/>
      </c>
      <c r="Y255" s="107" t="n"/>
      <c r="Z255" s="108" t="s">
        <v>41</v>
      </c>
      <c r="AA255" s="107" t="s">
        <v>41</v>
      </c>
      <c r="AB255" s="107" t="s">
        <v>41</v>
      </c>
    </row>
    <row customFormat="1" customHeight="1" ht="16.9" r="256" s="10" spans="1:34">
      <c r="B256" s="9" t="n"/>
      <c r="C256" s="137">
        <f>VLOOKUP(AB259,小维度描述!$C$17:$D$208,2,0)</f>
        <v/>
      </c>
      <c r="X256" s="107" t="n"/>
      <c r="Y256" s="102" t="n"/>
      <c r="Z256" s="103">
        <f>Z254&amp;Z253&amp;Z255</f>
        <v/>
      </c>
      <c r="AA256" s="102">
        <f>AA254&amp;AA253&amp;AA255</f>
        <v/>
      </c>
      <c r="AB256" s="102">
        <f>AB254&amp;AB253&amp;AB255</f>
        <v/>
      </c>
      <c r="AC256" s="107" t="n"/>
      <c r="AD256" s="107" t="n"/>
      <c r="AE256" s="64" t="n"/>
      <c r="AF256" s="64" t="n"/>
      <c r="AG256" s="64" t="n"/>
      <c r="AH256" s="64" t="n"/>
    </row>
    <row customHeight="1" ht="21.6" r="257" spans="1:34">
      <c r="C257" s="140" t="s">
        <v>42</v>
      </c>
      <c r="Z257" s="103">
        <f>Z250&amp;Z251&amp;Z256</f>
        <v/>
      </c>
      <c r="AA257" s="102">
        <f>AA250&amp;AA251&amp;AA256</f>
        <v/>
      </c>
      <c r="AB257" s="102">
        <f>AB250&amp;AB251&amp;AB256</f>
        <v/>
      </c>
    </row>
    <row customHeight="1" ht="19.9" r="258" spans="1:34">
      <c r="C258" s="115">
        <f>VLOOKUP(E247,榜样行为!A2:C17,3,0)</f>
        <v/>
      </c>
      <c r="Z258" s="103" t="s">
        <v>43</v>
      </c>
      <c r="AA258" s="102" t="s">
        <v>43</v>
      </c>
      <c r="AB258" s="102" t="s">
        <v>43</v>
      </c>
    </row>
    <row customHeight="1" ht="19.9" r="259" spans="1:34">
      <c r="Y259" s="102" t="s">
        <v>34</v>
      </c>
      <c r="Z259" s="103">
        <f>Z251&amp;Z253&amp;Z258</f>
        <v/>
      </c>
      <c r="AA259" s="102">
        <f>AA251&amp;AA253&amp;AA258</f>
        <v/>
      </c>
      <c r="AB259" s="102">
        <f>AB251&amp;AB253&amp;AB258</f>
        <v/>
      </c>
    </row>
    <row customHeight="1" ht="19.9" r="260" spans="1:34">
      <c r="B260" s="11" t="n"/>
    </row>
    <row customHeight="1" ht="30" r="261" spans="1:34">
      <c r="C261" s="8" t="s">
        <v>14</v>
      </c>
      <c r="D261" s="5" t="n"/>
      <c r="E261" s="5" t="n"/>
      <c r="F261" s="5" t="n"/>
      <c r="G261" s="5" t="n"/>
      <c r="H261" s="5" t="n"/>
      <c r="I261" s="5" t="n"/>
      <c r="J261" s="5" t="n"/>
      <c r="K261" s="5" t="n"/>
      <c r="L261" s="5" t="n"/>
      <c r="M261" s="5" t="n"/>
      <c r="N261" s="6" t="n"/>
      <c r="O261" s="6" t="n"/>
      <c r="P261" s="6" t="n"/>
      <c r="Q261" s="6" t="n"/>
      <c r="R261" s="6" t="n"/>
      <c r="S261" s="6" t="n"/>
      <c r="T261" s="6" t="n"/>
      <c r="U261" s="6" t="n"/>
      <c r="V261" s="6" t="n"/>
      <c r="W261" s="6" t="n"/>
    </row>
    <row customHeight="1" ht="24.6" r="262" spans="1:34">
      <c r="C262" s="133" t="s">
        <v>30</v>
      </c>
      <c r="E262" s="89" t="s">
        <v>68</v>
      </c>
      <c r="F262" s="144">
        <f>Z262</f>
        <v/>
      </c>
      <c r="Y262" s="102">
        <f>E262</f>
        <v/>
      </c>
      <c r="Z262" s="103">
        <f>VLOOKUP($A$115,原始数据!$B$4:$AH$133,28,0)</f>
        <v/>
      </c>
    </row>
    <row customHeight="1" ht="20.45" r="263" spans="1:34">
      <c r="C263" s="133" t="s">
        <v>33</v>
      </c>
      <c r="Y263" s="102" t="s">
        <v>32</v>
      </c>
      <c r="Z263" s="103">
        <f>E262&amp;Z264&amp;Y263</f>
        <v/>
      </c>
      <c r="AC263" s="102" t="s">
        <v>32</v>
      </c>
    </row>
    <row customHeight="1" ht="30.6" r="264" spans="1:34">
      <c r="C264" s="146">
        <f>VLOOKUP(Z263,大维度描述!$B$2:$C$65,2,0)</f>
        <v/>
      </c>
      <c r="Y264" s="102" t="s">
        <v>31</v>
      </c>
      <c r="Z264" s="103">
        <f>IF(Z262&lt;4,"低分",IF(Z262&gt;=7,"高分",IF(AND(Z262&gt;=4,Z262&lt;5.5),"中低分","中高分")))</f>
        <v/>
      </c>
    </row>
    <row customHeight="1" ht="24.6" r="265" spans="1:34">
      <c r="C265" s="149" t="s">
        <v>36</v>
      </c>
      <c r="Z265" s="103" t="s">
        <v>35</v>
      </c>
      <c r="AA265" s="102" t="s">
        <v>35</v>
      </c>
      <c r="AB265" s="102" t="s">
        <v>35</v>
      </c>
    </row>
    <row customHeight="1" ht="20.45" r="266" spans="1:34">
      <c r="C266" s="130">
        <f>Z272</f>
        <v/>
      </c>
      <c r="Z266" s="111" t="s">
        <v>69</v>
      </c>
      <c r="AA266" s="102" t="s">
        <v>70</v>
      </c>
      <c r="AB266" s="102" t="s">
        <v>71</v>
      </c>
    </row>
    <row customFormat="1" customHeight="1" ht="16.9" r="267" s="10" spans="1:34">
      <c r="B267" s="9" t="n"/>
      <c r="C267" s="137">
        <f>VLOOKUP(Z274,小维度描述!$C$17:$D$208,2,0)</f>
        <v/>
      </c>
      <c r="X267" s="107" t="n"/>
      <c r="Y267" s="107" t="n"/>
      <c r="Z267" s="108">
        <f>VLOOKUP($A$115,原始数据!$B$4:$BU$133,55,0)</f>
        <v/>
      </c>
      <c r="AA267" s="109">
        <f>VLOOKUP($A$115,原始数据!$B$4:$BU$133,56,0)</f>
        <v/>
      </c>
      <c r="AB267" s="109">
        <f>VLOOKUP($A$115,原始数据!$B$4:$BU$133,57,0)</f>
        <v/>
      </c>
      <c r="AC267" s="107" t="n"/>
      <c r="AD267" s="107" t="n"/>
      <c r="AE267" s="64" t="n"/>
      <c r="AF267" s="64" t="n"/>
      <c r="AG267" s="64" t="n"/>
      <c r="AH267" s="64" t="n"/>
    </row>
    <row customHeight="1" ht="20.45" r="268" spans="1:34">
      <c r="C268" s="130">
        <f>AA272</f>
        <v/>
      </c>
      <c r="Y268" s="102" t="s">
        <v>31</v>
      </c>
      <c r="Z268" s="103">
        <f>IF(Z267&lt;4,"低",IF(Z267&gt;=7,"高",IF(AND(Z267&gt;=4,Z267&lt;5.5),"中低","中高")))</f>
        <v/>
      </c>
      <c r="AA268" s="112">
        <f>IF(AA267&lt;4,"低",IF(AA267&gt;=7,"高",IF(AND(AA267&gt;=4,AA267&lt;5.5),"中低","中高")))</f>
        <v/>
      </c>
      <c r="AB268" s="112">
        <f>IF(AB267&lt;4,"低",IF(AB267&gt;=7,"高",IF(AND(AB267&gt;=4,AB267&lt;5.5),"中低","中高")))</f>
        <v/>
      </c>
    </row>
    <row customFormat="1" customHeight="1" ht="16.9" r="269" s="10" spans="1:34">
      <c r="B269" s="9" t="n"/>
      <c r="C269" s="137">
        <f>VLOOKUP(AA274,小维度描述!$C$17:$D$208,2,0)</f>
        <v/>
      </c>
      <c r="X269" s="107" t="n"/>
      <c r="Y269" s="102" t="n"/>
      <c r="Z269" s="103" t="s">
        <v>40</v>
      </c>
      <c r="AA269" s="102" t="s">
        <v>40</v>
      </c>
      <c r="AB269" s="102" t="s">
        <v>40</v>
      </c>
      <c r="AC269" s="107" t="n"/>
      <c r="AD269" s="107" t="n"/>
      <c r="AE269" s="64" t="n"/>
      <c r="AF269" s="64" t="n"/>
      <c r="AG269" s="64" t="n"/>
      <c r="AH269" s="64" t="n"/>
    </row>
    <row customHeight="1" ht="20.45" r="270" spans="1:34">
      <c r="C270" s="130">
        <f>AB272</f>
        <v/>
      </c>
      <c r="Y270" s="107" t="n"/>
      <c r="Z270" s="108" t="s">
        <v>41</v>
      </c>
      <c r="AA270" s="107" t="s">
        <v>41</v>
      </c>
      <c r="AB270" s="107" t="s">
        <v>41</v>
      </c>
    </row>
    <row customFormat="1" customHeight="1" ht="16.9" r="271" s="10" spans="1:34">
      <c r="B271" s="9" t="n"/>
      <c r="C271" s="137">
        <f>VLOOKUP(AB274,小维度描述!$C$17:$D$208,2,0)</f>
        <v/>
      </c>
      <c r="X271" s="107" t="n"/>
      <c r="Y271" s="102" t="n"/>
      <c r="Z271" s="103">
        <f>Z269&amp;Z268&amp;Z270</f>
        <v/>
      </c>
      <c r="AA271" s="102">
        <f>AA269&amp;AA268&amp;AA270</f>
        <v/>
      </c>
      <c r="AB271" s="102">
        <f>AB269&amp;AB268&amp;AB270</f>
        <v/>
      </c>
      <c r="AC271" s="107" t="n"/>
      <c r="AD271" s="107" t="n"/>
      <c r="AE271" s="64" t="n"/>
      <c r="AF271" s="64" t="n"/>
      <c r="AG271" s="64" t="n"/>
      <c r="AH271" s="64" t="n"/>
    </row>
    <row customHeight="1" ht="21.6" r="272" spans="1:34">
      <c r="C272" s="140" t="s">
        <v>42</v>
      </c>
      <c r="Z272" s="103">
        <f>Z265&amp;Z266&amp;Z271</f>
        <v/>
      </c>
      <c r="AA272" s="102">
        <f>AA265&amp;AA266&amp;AA271</f>
        <v/>
      </c>
      <c r="AB272" s="102">
        <f>AB265&amp;AB266&amp;AB271</f>
        <v/>
      </c>
    </row>
    <row customHeight="1" ht="19.9" r="273" spans="1:34">
      <c r="C273" s="115">
        <f>VLOOKUP(E262,榜样行为!A2:C17,3,0)</f>
        <v/>
      </c>
      <c r="Z273" s="103" t="s">
        <v>43</v>
      </c>
      <c r="AA273" s="102" t="s">
        <v>43</v>
      </c>
      <c r="AB273" s="102" t="s">
        <v>43</v>
      </c>
    </row>
    <row customHeight="1" ht="19.9" r="274" spans="1:34">
      <c r="Y274" s="102" t="s">
        <v>34</v>
      </c>
      <c r="Z274" s="103">
        <f>Z266&amp;Z268&amp;Z273</f>
        <v/>
      </c>
      <c r="AA274" s="102">
        <f>AA266&amp;AA268&amp;AA273</f>
        <v/>
      </c>
      <c r="AB274" s="102">
        <f>AB266&amp;AB268&amp;AB273</f>
        <v/>
      </c>
    </row>
    <row customHeight="1" ht="19.9" r="275" spans="1:34">
      <c r="B275" s="11" t="n"/>
    </row>
    <row customHeight="1" ht="25.15" r="276" spans="1:34">
      <c r="C276" s="97" t="s">
        <v>16</v>
      </c>
      <c r="D276" s="98" t="n"/>
      <c r="E276" s="98" t="n"/>
      <c r="F276" s="98" t="n"/>
      <c r="G276" s="98" t="n"/>
      <c r="H276" s="98" t="n"/>
      <c r="I276" s="98" t="n"/>
      <c r="J276" s="98" t="n"/>
      <c r="K276" s="98" t="n"/>
      <c r="L276" s="98" t="n"/>
      <c r="M276" s="98" t="n"/>
      <c r="N276" s="98" t="n"/>
      <c r="O276" s="98" t="n"/>
      <c r="P276" s="98" t="n"/>
      <c r="Q276" s="98" t="n"/>
      <c r="R276" s="98" t="n"/>
      <c r="S276" s="98" t="n"/>
      <c r="T276" s="98" t="n"/>
      <c r="U276" s="98" t="n"/>
      <c r="V276" s="98" t="n"/>
      <c r="W276" s="99" t="n"/>
    </row>
    <row customHeight="1" ht="30" r="277" spans="1:34">
      <c r="C277" s="14" t="s">
        <v>17</v>
      </c>
      <c r="D277" s="15" t="n"/>
      <c r="E277" s="15" t="n"/>
      <c r="F277" s="15" t="n"/>
      <c r="G277" s="15" t="n"/>
      <c r="H277" s="15" t="n"/>
      <c r="I277" s="15" t="n"/>
      <c r="J277" s="15" t="n"/>
      <c r="K277" s="15" t="n"/>
      <c r="L277" s="15" t="n"/>
      <c r="M277" s="15" t="n"/>
      <c r="N277" s="16" t="n"/>
      <c r="O277" s="16" t="n"/>
      <c r="P277" s="16" t="n"/>
      <c r="Q277" s="16" t="n"/>
      <c r="R277" s="16" t="n"/>
      <c r="S277" s="16" t="n"/>
      <c r="T277" s="16" t="n"/>
      <c r="U277" s="16" t="n"/>
      <c r="V277" s="16" t="n"/>
      <c r="W277" s="16" t="n"/>
    </row>
    <row customHeight="1" ht="24.6" r="278" spans="1:34">
      <c r="C278" s="133" t="s">
        <v>30</v>
      </c>
      <c r="E278" s="89" t="s">
        <v>72</v>
      </c>
      <c r="F278" s="144">
        <f>Z278</f>
        <v/>
      </c>
      <c r="Y278" s="102">
        <f>E278</f>
        <v/>
      </c>
      <c r="Z278" s="103">
        <f>VLOOKUP($A$115,原始数据!$B$4:$AH$133,29,0)</f>
        <v/>
      </c>
    </row>
    <row customHeight="1" ht="20.45" r="279" spans="1:34">
      <c r="C279" s="133" t="s">
        <v>33</v>
      </c>
      <c r="Y279" s="102" t="s">
        <v>32</v>
      </c>
      <c r="Z279" s="103">
        <f>E278&amp;Z280&amp;Y279</f>
        <v/>
      </c>
      <c r="AC279" s="102" t="s">
        <v>32</v>
      </c>
    </row>
    <row customHeight="1" ht="30.6" r="280" spans="1:34">
      <c r="C280" s="146">
        <f>VLOOKUP(Z279,大维度描述!$B$2:$C$65,2,0)</f>
        <v/>
      </c>
      <c r="Y280" s="102" t="s">
        <v>31</v>
      </c>
      <c r="Z280" s="103">
        <f>IF(Z278&lt;4,"低分",IF(Z278&gt;=7,"高分",IF(AND(Z278&gt;=4,Z278&lt;5.5),"中低分","中高分")))</f>
        <v/>
      </c>
    </row>
    <row customHeight="1" ht="4.9" r="281" spans="1:34">
      <c r="C281" s="116" t="n"/>
      <c r="D281" s="116" t="n"/>
      <c r="E281" s="116" t="n"/>
      <c r="F281" s="116" t="n"/>
      <c r="G281" s="116" t="n"/>
      <c r="H281" s="116" t="n"/>
      <c r="I281" s="116" t="n"/>
      <c r="J281" s="116" t="n"/>
      <c r="K281" s="116" t="n"/>
      <c r="L281" s="116" t="n"/>
      <c r="M281" s="116" t="n"/>
      <c r="N281" s="116" t="n"/>
      <c r="O281" s="116" t="n"/>
      <c r="P281" s="116" t="n"/>
      <c r="Q281" s="116" t="n"/>
      <c r="R281" s="116" t="n"/>
      <c r="S281" s="116" t="n"/>
      <c r="T281" s="116" t="n"/>
      <c r="U281" s="116" t="n"/>
      <c r="V281" s="116" t="n"/>
      <c r="W281" s="116" t="n"/>
    </row>
    <row customHeight="1" ht="50.45" r="282" spans="1:34">
      <c r="C282" s="116" t="n"/>
      <c r="D282" s="116" t="n"/>
      <c r="E282" s="116" t="n"/>
      <c r="F282" s="116" t="n"/>
      <c r="G282" s="116" t="n"/>
      <c r="H282" s="116" t="n"/>
      <c r="I282" s="116" t="n"/>
      <c r="J282" s="116" t="n"/>
      <c r="K282" s="116" t="n"/>
      <c r="L282" s="116" t="n"/>
      <c r="M282" s="116" t="n"/>
      <c r="N282" s="116" t="n"/>
      <c r="O282" s="116" t="n"/>
      <c r="P282" s="116" t="n"/>
      <c r="Q282" s="116" t="n"/>
      <c r="R282" s="116" t="n"/>
      <c r="S282" s="116" t="n"/>
      <c r="T282" s="116" t="n"/>
      <c r="U282" s="116" t="n"/>
      <c r="V282" s="116" t="n"/>
      <c r="W282" s="116" t="n"/>
    </row>
    <row customHeight="1" ht="24.6" r="283" spans="1:34">
      <c r="C283" s="149" t="s">
        <v>36</v>
      </c>
      <c r="Z283" s="103" t="s">
        <v>35</v>
      </c>
      <c r="AA283" s="102" t="s">
        <v>35</v>
      </c>
      <c r="AB283" s="102" t="s">
        <v>35</v>
      </c>
    </row>
    <row customHeight="1" ht="20.45" r="284" spans="1:34">
      <c r="C284" s="130">
        <f>Z290</f>
        <v/>
      </c>
      <c r="Z284" s="111" t="s">
        <v>73</v>
      </c>
      <c r="AA284" s="102" t="s">
        <v>74</v>
      </c>
      <c r="AB284" s="102" t="s">
        <v>75</v>
      </c>
    </row>
    <row customFormat="1" customHeight="1" ht="16.9" r="285" s="10" spans="1:34">
      <c r="B285" s="9" t="n"/>
      <c r="C285" s="137">
        <f>VLOOKUP(Z292,小维度描述!$C$17:$D$208,2,0)</f>
        <v/>
      </c>
      <c r="X285" s="107" t="n"/>
      <c r="Y285" s="107" t="n"/>
      <c r="Z285" s="108">
        <f>VLOOKUP($A$115,原始数据!$B$4:$BU$133,58,0)</f>
        <v/>
      </c>
      <c r="AA285" s="109">
        <f>VLOOKUP($A$115,原始数据!$B$4:$BU$133,59,0)</f>
        <v/>
      </c>
      <c r="AB285" s="109">
        <f>VLOOKUP($A$115,原始数据!$B$4:$BU$133,60,0)</f>
        <v/>
      </c>
      <c r="AC285" s="107" t="n"/>
      <c r="AD285" s="107" t="n"/>
      <c r="AE285" s="64" t="n"/>
      <c r="AF285" s="64" t="n"/>
      <c r="AG285" s="64" t="n"/>
      <c r="AH285" s="64" t="n"/>
    </row>
    <row customHeight="1" ht="20.45" r="286" spans="1:34">
      <c r="C286" s="130">
        <f>AA290</f>
        <v/>
      </c>
      <c r="Y286" s="102" t="s">
        <v>31</v>
      </c>
      <c r="Z286" s="103">
        <f>IF(Z285&lt;4,"低",IF(Z285&gt;=7,"高",IF(AND(Z285&gt;=4,Z285&lt;5.5),"中低","中高")))</f>
        <v/>
      </c>
      <c r="AA286" s="112">
        <f>IF(AA285&lt;4,"低",IF(AA285&gt;=7,"高",IF(AND(AA285&gt;=4,AA285&lt;5.5),"中低","中高")))</f>
        <v/>
      </c>
      <c r="AB286" s="112">
        <f>IF(AB285&lt;4,"低",IF(AB285&gt;=7,"高",IF(AND(AB285&gt;=4,AB285&lt;5.5),"中低","中高")))</f>
        <v/>
      </c>
    </row>
    <row customFormat="1" customHeight="1" ht="16.9" r="287" s="10" spans="1:34">
      <c r="B287" s="9" t="n"/>
      <c r="C287" s="137">
        <f>VLOOKUP(AA292,小维度描述!$C$17:$D$208,2,0)</f>
        <v/>
      </c>
      <c r="X287" s="107" t="n"/>
      <c r="Y287" s="102" t="n"/>
      <c r="Z287" s="103" t="s">
        <v>40</v>
      </c>
      <c r="AA287" s="102" t="s">
        <v>40</v>
      </c>
      <c r="AB287" s="102" t="s">
        <v>40</v>
      </c>
      <c r="AC287" s="107" t="n"/>
      <c r="AD287" s="107" t="n"/>
      <c r="AE287" s="64" t="n"/>
      <c r="AF287" s="64" t="n"/>
      <c r="AG287" s="64" t="n"/>
      <c r="AH287" s="64" t="n"/>
    </row>
    <row customHeight="1" ht="20.45" r="288" spans="1:34">
      <c r="C288" s="130">
        <f>AB290</f>
        <v/>
      </c>
      <c r="Y288" s="107" t="n"/>
      <c r="Z288" s="108" t="s">
        <v>41</v>
      </c>
      <c r="AA288" s="107" t="s">
        <v>41</v>
      </c>
      <c r="AB288" s="107" t="s">
        <v>41</v>
      </c>
    </row>
    <row customFormat="1" customHeight="1" ht="16.9" r="289" s="10" spans="1:34">
      <c r="B289" s="9" t="n"/>
      <c r="C289" s="137">
        <f>VLOOKUP(AB292,小维度描述!$C$17:$D$208,2,0)</f>
        <v/>
      </c>
      <c r="X289" s="107" t="n"/>
      <c r="Y289" s="102" t="n"/>
      <c r="Z289" s="103">
        <f>Z287&amp;Z286&amp;Z288</f>
        <v/>
      </c>
      <c r="AA289" s="102">
        <f>AA287&amp;AA286&amp;AA288</f>
        <v/>
      </c>
      <c r="AB289" s="102">
        <f>AB287&amp;AB286&amp;AB288</f>
        <v/>
      </c>
      <c r="AC289" s="107" t="n"/>
      <c r="AD289" s="107" t="n"/>
      <c r="AE289" s="64" t="n"/>
      <c r="AF289" s="64" t="n"/>
      <c r="AG289" s="64" t="n"/>
      <c r="AH289" s="64" t="n"/>
    </row>
    <row customHeight="1" ht="21.6" r="290" spans="1:34">
      <c r="C290" s="140" t="s">
        <v>42</v>
      </c>
      <c r="Z290" s="103">
        <f>Z283&amp;Z284&amp;Z289</f>
        <v/>
      </c>
      <c r="AA290" s="102">
        <f>AA283&amp;AA284&amp;AA289</f>
        <v/>
      </c>
      <c r="AB290" s="102">
        <f>AB283&amp;AB284&amp;AB289</f>
        <v/>
      </c>
    </row>
    <row customHeight="1" ht="19.9" r="291" spans="1:34">
      <c r="C291" s="115">
        <f>VLOOKUP(E278,榜样行为!A2:C17,3,0)</f>
        <v/>
      </c>
      <c r="Z291" s="103" t="s">
        <v>43</v>
      </c>
      <c r="AA291" s="102" t="s">
        <v>43</v>
      </c>
      <c r="AB291" s="102" t="s">
        <v>43</v>
      </c>
    </row>
    <row customHeight="1" ht="19.9" r="292" spans="1:34">
      <c r="Y292" s="102" t="s">
        <v>34</v>
      </c>
      <c r="Z292" s="103">
        <f>Z284&amp;Z286&amp;Z291</f>
        <v/>
      </c>
      <c r="AA292" s="102">
        <f>AA284&amp;AA286&amp;AA291</f>
        <v/>
      </c>
      <c r="AB292" s="102">
        <f>AB284&amp;AB286&amp;AB291</f>
        <v/>
      </c>
    </row>
    <row customHeight="1" ht="19.9" r="293" spans="1:34">
      <c r="B293" s="11" t="n"/>
    </row>
    <row customHeight="1" ht="30" r="294" spans="1:34">
      <c r="C294" s="8" t="s">
        <v>19</v>
      </c>
      <c r="D294" s="5" t="n"/>
      <c r="E294" s="5" t="n"/>
      <c r="F294" s="5" t="n"/>
      <c r="G294" s="5" t="n"/>
      <c r="H294" s="5" t="n"/>
      <c r="I294" s="5" t="n"/>
      <c r="J294" s="5" t="n"/>
      <c r="K294" s="5" t="n"/>
      <c r="L294" s="5" t="n"/>
      <c r="M294" s="5" t="n"/>
      <c r="N294" s="6" t="n"/>
      <c r="O294" s="6" t="n"/>
      <c r="P294" s="6" t="n"/>
      <c r="Q294" s="6" t="n"/>
      <c r="R294" s="6" t="n"/>
      <c r="S294" s="6" t="n"/>
      <c r="T294" s="6" t="n"/>
      <c r="U294" s="6" t="n"/>
      <c r="V294" s="6" t="n"/>
      <c r="W294" s="6" t="n"/>
    </row>
    <row customHeight="1" ht="24.6" r="295" spans="1:34">
      <c r="C295" s="133" t="s">
        <v>30</v>
      </c>
      <c r="E295" s="89" t="s">
        <v>76</v>
      </c>
      <c r="F295" s="144">
        <f>Z295</f>
        <v/>
      </c>
      <c r="Y295" s="102">
        <f>E295</f>
        <v/>
      </c>
      <c r="Z295" s="103">
        <f>VLOOKUP($A$115,原始数据!$B$4:$AH$133,30,0)</f>
        <v/>
      </c>
    </row>
    <row customHeight="1" ht="20.45" r="296" spans="1:34">
      <c r="C296" s="133" t="s">
        <v>33</v>
      </c>
      <c r="Y296" s="102" t="s">
        <v>32</v>
      </c>
      <c r="Z296" s="103">
        <f>E295&amp;Z297&amp;Y296</f>
        <v/>
      </c>
      <c r="AC296" s="102" t="s">
        <v>32</v>
      </c>
    </row>
    <row customHeight="1" ht="30.6" r="297" spans="1:34">
      <c r="C297" s="146">
        <f>VLOOKUP(Z296,大维度描述!$B$2:$C$65,2,0)</f>
        <v/>
      </c>
      <c r="Y297" s="102" t="s">
        <v>31</v>
      </c>
      <c r="Z297" s="103">
        <f>IF(Z295&lt;4,"低分",IF(Z295&gt;=7,"高分",IF(AND(Z295&gt;=4,Z295&lt;5.5),"中低分","中高分")))</f>
        <v/>
      </c>
    </row>
    <row customHeight="1" ht="24.6" r="298" spans="1:34">
      <c r="C298" s="149" t="s">
        <v>36</v>
      </c>
      <c r="Z298" s="103" t="s">
        <v>35</v>
      </c>
      <c r="AA298" s="102" t="s">
        <v>35</v>
      </c>
      <c r="AB298" s="102" t="s">
        <v>35</v>
      </c>
    </row>
    <row customHeight="1" ht="20.45" r="299" spans="1:34">
      <c r="C299" s="130">
        <f>Z305</f>
        <v/>
      </c>
      <c r="Z299" s="111" t="s">
        <v>77</v>
      </c>
      <c r="AA299" s="102" t="s">
        <v>78</v>
      </c>
      <c r="AB299" s="102" t="s">
        <v>79</v>
      </c>
    </row>
    <row customFormat="1" customHeight="1" ht="16.9" r="300" s="10" spans="1:34">
      <c r="B300" s="9" t="n"/>
      <c r="C300" s="137">
        <f>VLOOKUP(Z307,小维度描述!$C$17:$D$208,2,0)</f>
        <v/>
      </c>
      <c r="X300" s="107" t="n"/>
      <c r="Y300" s="107" t="n"/>
      <c r="Z300" s="108">
        <f>VLOOKUP($A$115,原始数据!$B$4:$BU$133,61,0)</f>
        <v/>
      </c>
      <c r="AA300" s="109">
        <f>VLOOKUP($A$115,原始数据!$B$4:$BU$133,62,0)</f>
        <v/>
      </c>
      <c r="AB300" s="109">
        <f>VLOOKUP($A$115,原始数据!$B$4:$BU$133,63,0)</f>
        <v/>
      </c>
      <c r="AC300" s="107" t="n"/>
      <c r="AD300" s="107" t="n"/>
      <c r="AE300" s="64" t="n"/>
      <c r="AF300" s="64" t="n"/>
      <c r="AG300" s="64" t="n"/>
      <c r="AH300" s="64" t="n"/>
    </row>
    <row customHeight="1" ht="20.45" r="301" spans="1:34">
      <c r="C301" s="130">
        <f>AA305</f>
        <v/>
      </c>
      <c r="Y301" s="102" t="s">
        <v>31</v>
      </c>
      <c r="Z301" s="103">
        <f>IF(Z300&lt;4,"低",IF(Z300&gt;=7,"高",IF(AND(Z300&gt;=4,Z300&lt;5.5),"中低","中高")))</f>
        <v/>
      </c>
      <c r="AA301" s="112">
        <f>IF(AA300&lt;4,"低",IF(AA300&gt;=7,"高",IF(AND(AA300&gt;=4,AA300&lt;5.5),"中低","中高")))</f>
        <v/>
      </c>
      <c r="AB301" s="112">
        <f>IF(AB300&lt;4,"低",IF(AB300&gt;=7,"高",IF(AND(AB300&gt;=4,AB300&lt;5.5),"中低","中高")))</f>
        <v/>
      </c>
    </row>
    <row customFormat="1" customHeight="1" ht="16.9" r="302" s="10" spans="1:34">
      <c r="B302" s="9" t="n"/>
      <c r="C302" s="137">
        <f>VLOOKUP(AA307,小维度描述!$C$17:$D$208,2,0)</f>
        <v/>
      </c>
      <c r="X302" s="107" t="n"/>
      <c r="Y302" s="102" t="n"/>
      <c r="Z302" s="103" t="s">
        <v>40</v>
      </c>
      <c r="AA302" s="102" t="s">
        <v>40</v>
      </c>
      <c r="AB302" s="102" t="s">
        <v>40</v>
      </c>
      <c r="AC302" s="107" t="n"/>
      <c r="AD302" s="107" t="n"/>
      <c r="AE302" s="64" t="n"/>
      <c r="AF302" s="64" t="n"/>
      <c r="AG302" s="64" t="n"/>
      <c r="AH302" s="64" t="n"/>
    </row>
    <row customHeight="1" ht="20.45" r="303" spans="1:34">
      <c r="C303" s="130">
        <f>AB305</f>
        <v/>
      </c>
      <c r="Y303" s="107" t="n"/>
      <c r="Z303" s="108" t="s">
        <v>41</v>
      </c>
      <c r="AA303" s="107" t="s">
        <v>41</v>
      </c>
      <c r="AB303" s="107" t="s">
        <v>41</v>
      </c>
    </row>
    <row customFormat="1" customHeight="1" ht="16.9" r="304" s="10" spans="1:34">
      <c r="B304" s="9" t="n"/>
      <c r="C304" s="137">
        <f>VLOOKUP(AB307,小维度描述!$C$17:$D$208,2,0)</f>
        <v/>
      </c>
      <c r="X304" s="107" t="n"/>
      <c r="Y304" s="102" t="n"/>
      <c r="Z304" s="103">
        <f>Z302&amp;Z301&amp;Z303</f>
        <v/>
      </c>
      <c r="AA304" s="102">
        <f>AA302&amp;AA301&amp;AA303</f>
        <v/>
      </c>
      <c r="AB304" s="102">
        <f>AB302&amp;AB301&amp;AB303</f>
        <v/>
      </c>
      <c r="AC304" s="107" t="n"/>
      <c r="AD304" s="107" t="n"/>
      <c r="AE304" s="64" t="n"/>
      <c r="AF304" s="64" t="n"/>
      <c r="AG304" s="64" t="n"/>
      <c r="AH304" s="64" t="n"/>
    </row>
    <row customHeight="1" ht="21.6" r="305" spans="1:34">
      <c r="C305" s="140" t="s">
        <v>42</v>
      </c>
      <c r="Z305" s="103">
        <f>Z298&amp;Z299&amp;Z304</f>
        <v/>
      </c>
      <c r="AA305" s="102">
        <f>AA298&amp;AA299&amp;AA304</f>
        <v/>
      </c>
      <c r="AB305" s="102">
        <f>AB298&amp;AB299&amp;AB304</f>
        <v/>
      </c>
    </row>
    <row customHeight="1" ht="19.9" r="306" spans="1:34">
      <c r="C306" s="115">
        <f>VLOOKUP(E295,榜样行为!A2:C17,3,0)</f>
        <v/>
      </c>
      <c r="Z306" s="103" t="s">
        <v>43</v>
      </c>
      <c r="AA306" s="102" t="s">
        <v>43</v>
      </c>
      <c r="AB306" s="102" t="s">
        <v>43</v>
      </c>
    </row>
    <row customHeight="1" ht="19.9" r="307" spans="1:34">
      <c r="Y307" s="102" t="s">
        <v>34</v>
      </c>
      <c r="Z307" s="103">
        <f>Z299&amp;Z301&amp;Z306</f>
        <v/>
      </c>
      <c r="AA307" s="102">
        <f>AA299&amp;AA301&amp;AA306</f>
        <v/>
      </c>
      <c r="AB307" s="102">
        <f>AB299&amp;AB301&amp;AB306</f>
        <v/>
      </c>
    </row>
    <row customHeight="1" ht="19.9" r="308" spans="1:34">
      <c r="B308" s="11" t="n"/>
    </row>
    <row customHeight="1" ht="25.15" r="309" spans="1:34">
      <c r="C309" s="97" t="s">
        <v>80</v>
      </c>
      <c r="D309" s="93" t="n"/>
      <c r="E309" s="93" t="n"/>
      <c r="F309" s="93" t="n"/>
      <c r="G309" s="93" t="n"/>
      <c r="H309" s="93" t="n"/>
      <c r="I309" s="93" t="n"/>
      <c r="J309" s="93" t="n"/>
      <c r="K309" s="93" t="n"/>
      <c r="L309" s="93" t="n"/>
      <c r="M309" s="93" t="n"/>
      <c r="N309" s="93" t="n"/>
      <c r="O309" s="93" t="n"/>
      <c r="P309" s="93" t="n"/>
      <c r="Q309" s="93" t="n"/>
      <c r="R309" s="93" t="n"/>
      <c r="S309" s="93" t="n"/>
      <c r="T309" s="93" t="n"/>
      <c r="U309" s="93" t="n"/>
      <c r="V309" s="93" t="n"/>
      <c r="W309" s="93" t="n"/>
    </row>
    <row customHeight="1" ht="30" r="310" spans="1:34">
      <c r="C310" s="8" t="s">
        <v>81</v>
      </c>
      <c r="D310" s="5" t="n"/>
      <c r="E310" s="5" t="n"/>
      <c r="F310" s="5" t="n"/>
      <c r="G310" s="5" t="n"/>
      <c r="H310" s="5" t="n"/>
      <c r="I310" s="5" t="n"/>
      <c r="J310" s="5" t="n"/>
      <c r="K310" s="5" t="n"/>
      <c r="L310" s="5" t="n"/>
      <c r="M310" s="5" t="n"/>
      <c r="N310" s="6" t="n"/>
      <c r="O310" s="6" t="n"/>
      <c r="P310" s="6" t="n"/>
      <c r="Q310" s="6" t="n"/>
      <c r="R310" s="6" t="n"/>
      <c r="S310" s="6" t="n"/>
      <c r="T310" s="6" t="n"/>
      <c r="U310" s="6" t="n"/>
      <c r="V310" s="6" t="n"/>
      <c r="W310" s="6" t="n"/>
    </row>
    <row customHeight="1" ht="24.6" r="311" spans="1:34">
      <c r="C311" s="133" t="s">
        <v>30</v>
      </c>
      <c r="E311" s="89" t="s">
        <v>82</v>
      </c>
      <c r="F311" s="144">
        <f>Z311</f>
        <v/>
      </c>
      <c r="Y311" s="102">
        <f>E311</f>
        <v/>
      </c>
      <c r="Z311" s="103">
        <f>VLOOKUP($A$115,原始数据!$B$4:$AH$133,31,0)</f>
        <v/>
      </c>
    </row>
    <row customHeight="1" ht="20.45" r="312" spans="1:34">
      <c r="C312" s="133" t="s">
        <v>33</v>
      </c>
      <c r="Y312" s="102" t="s">
        <v>32</v>
      </c>
      <c r="Z312" s="103">
        <f>E311&amp;Z313&amp;Y312</f>
        <v/>
      </c>
      <c r="AC312" s="102" t="s">
        <v>32</v>
      </c>
    </row>
    <row customHeight="1" ht="30.6" r="313" spans="1:34">
      <c r="C313" s="146">
        <f>VLOOKUP(Z312,大维度描述!$B$2:$C$65,2,0)</f>
        <v/>
      </c>
      <c r="Y313" s="102" t="s">
        <v>31</v>
      </c>
      <c r="Z313" s="103">
        <f>IF(Z311&lt;4,"低分",IF(Z311&gt;=7,"高分",IF(AND(Z311&gt;=4,Z311&lt;5.5),"中低分","中高分")))</f>
        <v/>
      </c>
    </row>
    <row customHeight="1" ht="24.6" r="314" spans="1:34">
      <c r="C314" s="149" t="s">
        <v>36</v>
      </c>
      <c r="Z314" s="103" t="s">
        <v>35</v>
      </c>
      <c r="AA314" s="102" t="s">
        <v>35</v>
      </c>
      <c r="AB314" s="102" t="s">
        <v>35</v>
      </c>
    </row>
    <row customHeight="1" ht="20.45" r="315" spans="1:34">
      <c r="C315" s="130">
        <f>Z321</f>
        <v/>
      </c>
      <c r="Z315" s="111" t="s">
        <v>83</v>
      </c>
      <c r="AA315" s="102" t="s">
        <v>84</v>
      </c>
      <c r="AB315" s="102" t="s">
        <v>85</v>
      </c>
    </row>
    <row customFormat="1" customHeight="1" ht="16.9" r="316" s="10" spans="1:34">
      <c r="B316" s="9" t="n"/>
      <c r="C316" s="137">
        <f>VLOOKUP(Z323,小维度描述!$C$17:$D$208,2,0)</f>
        <v/>
      </c>
      <c r="X316" s="107" t="n"/>
      <c r="Y316" s="107" t="n"/>
      <c r="Z316" s="108">
        <f>VLOOKUP($A$115,原始数据!$B$4:$BU$133,64,0)</f>
        <v/>
      </c>
      <c r="AA316" s="109">
        <f>VLOOKUP($A$115,原始数据!$B$4:$BU$133,65,0)</f>
        <v/>
      </c>
      <c r="AB316" s="109">
        <f>VLOOKUP($A$115,原始数据!$B$4:$BU$133,66,0)</f>
        <v/>
      </c>
      <c r="AC316" s="107" t="n"/>
      <c r="AD316" s="107" t="n"/>
      <c r="AE316" s="64" t="n"/>
      <c r="AF316" s="64" t="n"/>
      <c r="AG316" s="64" t="n"/>
      <c r="AH316" s="64" t="n"/>
    </row>
    <row customHeight="1" ht="20.45" r="317" spans="1:34">
      <c r="C317" s="130">
        <f>AA321</f>
        <v/>
      </c>
      <c r="Y317" s="102" t="s">
        <v>31</v>
      </c>
      <c r="Z317" s="103">
        <f>IF(Z316&lt;4,"低",IF(Z316&gt;=7,"高",IF(AND(Z316&gt;=4,Z316&lt;5.5),"中低","中高")))</f>
        <v/>
      </c>
      <c r="AA317" s="112">
        <f>IF(AA316&lt;4,"低",IF(AA316&gt;=7,"高",IF(AND(AA316&gt;=4,AA316&lt;5.5),"中低","中高")))</f>
        <v/>
      </c>
      <c r="AB317" s="112">
        <f>IF(AB316&lt;4,"低",IF(AB316&gt;=7,"高",IF(AND(AB316&gt;=4,AB316&lt;5.5),"中低","中高")))</f>
        <v/>
      </c>
    </row>
    <row customFormat="1" customHeight="1" ht="16.9" r="318" s="10" spans="1:34">
      <c r="B318" s="9" t="n"/>
      <c r="C318" s="137">
        <f>VLOOKUP(AA323,小维度描述!$C$17:$D$208,2,0)</f>
        <v/>
      </c>
      <c r="X318" s="107" t="n"/>
      <c r="Y318" s="102" t="n"/>
      <c r="Z318" s="103" t="s">
        <v>40</v>
      </c>
      <c r="AA318" s="102" t="s">
        <v>40</v>
      </c>
      <c r="AB318" s="102" t="s">
        <v>40</v>
      </c>
      <c r="AC318" s="107" t="n"/>
      <c r="AD318" s="107" t="n"/>
      <c r="AE318" s="64" t="n"/>
      <c r="AF318" s="64" t="n"/>
      <c r="AG318" s="64" t="n"/>
      <c r="AH318" s="64" t="n"/>
    </row>
    <row customHeight="1" ht="20.45" r="319" spans="1:34">
      <c r="C319" s="130">
        <f>AB321</f>
        <v/>
      </c>
      <c r="Y319" s="107" t="n"/>
      <c r="Z319" s="108" t="s">
        <v>41</v>
      </c>
      <c r="AA319" s="107" t="s">
        <v>41</v>
      </c>
      <c r="AB319" s="107" t="s">
        <v>41</v>
      </c>
    </row>
    <row customFormat="1" customHeight="1" ht="16.9" r="320" s="10" spans="1:34">
      <c r="B320" s="9" t="n"/>
      <c r="C320" s="137">
        <f>VLOOKUP(AB323,小维度描述!$C$17:$D$208,2,0)</f>
        <v/>
      </c>
      <c r="X320" s="107" t="n"/>
      <c r="Y320" s="102" t="n"/>
      <c r="Z320" s="103">
        <f>Z318&amp;Z317&amp;Z319</f>
        <v/>
      </c>
      <c r="AA320" s="102">
        <f>AA318&amp;AA317&amp;AA319</f>
        <v/>
      </c>
      <c r="AB320" s="102">
        <f>AB318&amp;AB317&amp;AB319</f>
        <v/>
      </c>
      <c r="AC320" s="107" t="n"/>
      <c r="AD320" s="107" t="n"/>
      <c r="AE320" s="64" t="n"/>
      <c r="AF320" s="64" t="n"/>
      <c r="AG320" s="64" t="n"/>
      <c r="AH320" s="64" t="n"/>
    </row>
    <row customHeight="1" ht="21.6" r="321" spans="1:34">
      <c r="C321" s="140" t="s">
        <v>42</v>
      </c>
      <c r="Z321" s="103">
        <f>Z314&amp;Z315&amp;Z320</f>
        <v/>
      </c>
      <c r="AA321" s="102">
        <f>AA314&amp;AA315&amp;AA320</f>
        <v/>
      </c>
      <c r="AB321" s="102">
        <f>AB314&amp;AB315&amp;AB320</f>
        <v/>
      </c>
    </row>
    <row customHeight="1" ht="19.9" r="322" spans="1:34">
      <c r="C322" s="115">
        <f>VLOOKUP(E311,榜样行为!A2:C17,3,0)</f>
        <v/>
      </c>
      <c r="Z322" s="103" t="s">
        <v>43</v>
      </c>
      <c r="AA322" s="102" t="s">
        <v>43</v>
      </c>
      <c r="AB322" s="102" t="s">
        <v>43</v>
      </c>
    </row>
    <row customHeight="1" ht="19.9" r="323" spans="1:34">
      <c r="Y323" s="102" t="s">
        <v>34</v>
      </c>
      <c r="Z323" s="103">
        <f>Z315&amp;Z317&amp;Z322</f>
        <v/>
      </c>
      <c r="AA323" s="102">
        <f>AA315&amp;AA317&amp;AA322</f>
        <v/>
      </c>
      <c r="AB323" s="102">
        <f>AB315&amp;AB317&amp;AB322</f>
        <v/>
      </c>
    </row>
    <row customHeight="1" ht="19.9" r="324" spans="1:34">
      <c r="B324" s="11" t="n"/>
    </row>
    <row customHeight="1" ht="9" r="325" spans="1:34">
      <c r="B325" s="11" t="n"/>
      <c r="C325" s="116" t="n"/>
      <c r="D325" s="116" t="n"/>
      <c r="E325" s="116" t="n"/>
      <c r="F325" s="116" t="n"/>
      <c r="G325" s="116" t="n"/>
      <c r="H325" s="116" t="n"/>
      <c r="I325" s="116" t="n"/>
      <c r="J325" s="116" t="n"/>
      <c r="K325" s="116" t="n"/>
      <c r="L325" s="116" t="n"/>
      <c r="M325" s="116" t="n"/>
      <c r="N325" s="116" t="n"/>
      <c r="O325" s="116" t="n"/>
      <c r="P325" s="116" t="n"/>
      <c r="Q325" s="116" t="n"/>
      <c r="R325" s="116" t="n"/>
      <c r="S325" s="116" t="n"/>
      <c r="T325" s="116" t="n"/>
      <c r="U325" s="116" t="n"/>
      <c r="V325" s="116" t="n"/>
      <c r="W325" s="116" t="n"/>
    </row>
    <row customHeight="1" ht="40.15" r="326" spans="1:34">
      <c r="B326" s="11" t="n"/>
      <c r="C326" s="119" t="n"/>
      <c r="D326" s="119" t="n"/>
      <c r="E326" s="119" t="n"/>
      <c r="F326" s="119" t="n"/>
      <c r="G326" s="119" t="n"/>
      <c r="H326" s="119" t="n"/>
      <c r="I326" s="119" t="n"/>
      <c r="J326" s="119" t="n"/>
      <c r="K326" s="119" t="n"/>
      <c r="L326" s="119" t="n"/>
      <c r="M326" s="119" t="n"/>
      <c r="N326" s="119" t="n"/>
      <c r="O326" s="119" t="n"/>
      <c r="P326" s="119" t="n"/>
      <c r="Q326" s="119" t="n"/>
      <c r="R326" s="119" t="n"/>
      <c r="S326" s="119" t="n"/>
      <c r="T326" s="119" t="n"/>
      <c r="U326" s="119" t="n"/>
      <c r="V326" s="119" t="n"/>
      <c r="W326" s="119" t="n"/>
    </row>
    <row customHeight="1" ht="25.15" r="327" spans="1:34">
      <c r="C327" s="97" t="s">
        <v>24</v>
      </c>
      <c r="D327" s="96" t="n"/>
      <c r="E327" s="94" t="n"/>
      <c r="F327" s="94" t="n"/>
      <c r="G327" s="94" t="n"/>
      <c r="H327" s="94" t="n"/>
      <c r="I327" s="94" t="n"/>
      <c r="J327" s="94" t="n"/>
      <c r="K327" s="94" t="n"/>
      <c r="L327" s="94" t="n"/>
      <c r="M327" s="94" t="n"/>
      <c r="N327" s="94" t="n"/>
      <c r="O327" s="94" t="n"/>
      <c r="P327" s="94" t="n"/>
      <c r="Q327" s="94" t="n"/>
      <c r="R327" s="94" t="n"/>
      <c r="S327" s="94" t="n"/>
      <c r="T327" s="94" t="n"/>
      <c r="U327" s="94" t="n"/>
      <c r="V327" s="94" t="n"/>
      <c r="W327" s="95" t="n"/>
    </row>
    <row customHeight="1" ht="30" r="328" spans="1:34">
      <c r="C328" s="8" t="s">
        <v>25</v>
      </c>
      <c r="D328" s="5" t="n"/>
      <c r="E328" s="5" t="n"/>
      <c r="F328" s="5" t="n"/>
      <c r="G328" s="5" t="n"/>
      <c r="H328" s="5" t="n"/>
      <c r="I328" s="5" t="n"/>
      <c r="J328" s="5" t="n"/>
      <c r="K328" s="5" t="n"/>
      <c r="L328" s="5" t="n"/>
      <c r="M328" s="5" t="n"/>
      <c r="N328" s="6" t="n"/>
      <c r="O328" s="6" t="n"/>
      <c r="P328" s="6" t="n"/>
      <c r="Q328" s="6" t="n"/>
      <c r="R328" s="6" t="n"/>
      <c r="S328" s="6" t="n"/>
      <c r="T328" s="6" t="n"/>
      <c r="U328" s="6" t="n"/>
      <c r="V328" s="6" t="n"/>
      <c r="W328" s="6" t="n"/>
    </row>
    <row customHeight="1" ht="24.6" r="329" spans="1:34">
      <c r="C329" s="133" t="s">
        <v>30</v>
      </c>
      <c r="E329" s="89" t="s">
        <v>25</v>
      </c>
      <c r="F329" s="144">
        <f>Z329</f>
        <v/>
      </c>
      <c r="Y329" s="102">
        <f>E329</f>
        <v/>
      </c>
      <c r="Z329" s="103">
        <f>VLOOKUP($A$115,原始数据!B4:AH133,32,0)</f>
        <v/>
      </c>
    </row>
    <row customHeight="1" ht="20.45" r="330" spans="1:34">
      <c r="C330" s="133" t="s">
        <v>33</v>
      </c>
      <c r="Y330" s="102" t="s">
        <v>32</v>
      </c>
      <c r="Z330" s="103">
        <f>E329&amp;Z331&amp;Y330</f>
        <v/>
      </c>
      <c r="AC330" s="102" t="s">
        <v>32</v>
      </c>
    </row>
    <row customHeight="1" ht="30.6" r="331" spans="1:34">
      <c r="C331" s="146">
        <f>VLOOKUP(Z330,大维度描述!$B$2:$C$65,2,0)</f>
        <v/>
      </c>
      <c r="Y331" s="102" t="s">
        <v>31</v>
      </c>
      <c r="Z331" s="103">
        <f>IF(Z329&lt;4,"低分",IF(Z329&gt;=7,"高分",IF(AND(Z329&gt;=4,Z329&lt;5.5),"中低分","中高分")))</f>
        <v/>
      </c>
    </row>
    <row customHeight="1" ht="24.6" r="332" spans="1:34">
      <c r="C332" s="149" t="s">
        <v>36</v>
      </c>
      <c r="Z332" s="103" t="s">
        <v>35</v>
      </c>
      <c r="AA332" s="102" t="s">
        <v>35</v>
      </c>
      <c r="AB332" s="102" t="s">
        <v>35</v>
      </c>
    </row>
    <row customHeight="1" ht="20.45" r="333" spans="1:34">
      <c r="C333" s="130">
        <f>Z339</f>
        <v/>
      </c>
      <c r="Z333" s="111" t="s">
        <v>86</v>
      </c>
      <c r="AA333" s="174" t="s">
        <v>87</v>
      </c>
      <c r="AB333" s="102" t="s">
        <v>88</v>
      </c>
    </row>
    <row customFormat="1" customHeight="1" ht="16.9" r="334" s="10" spans="1:34">
      <c r="B334" s="9" t="n"/>
      <c r="C334" s="137">
        <f>VLOOKUP(Z341,小维度描述!$C$17:$D$208,2,0)</f>
        <v/>
      </c>
      <c r="X334" s="107" t="n"/>
      <c r="Y334" s="107" t="n"/>
      <c r="Z334" s="108">
        <f>VLOOKUP($A$115,原始数据!$B$4:$BU$133,67,0)</f>
        <v/>
      </c>
      <c r="AA334" s="109">
        <f>VLOOKUP($A$115,原始数据!$B$4:$BU$133,68,0)</f>
        <v/>
      </c>
      <c r="AB334" s="109">
        <f>VLOOKUP($A$115,原始数据!$B$4:$BU$133,69,0)</f>
        <v/>
      </c>
      <c r="AC334" s="107" t="n"/>
      <c r="AD334" s="107" t="n"/>
      <c r="AE334" s="64" t="n"/>
      <c r="AF334" s="64" t="n"/>
      <c r="AG334" s="64" t="n"/>
      <c r="AH334" s="64" t="n"/>
    </row>
    <row customHeight="1" ht="20.45" r="335" spans="1:34">
      <c r="C335" s="130">
        <f>AA339</f>
        <v/>
      </c>
      <c r="Y335" s="102" t="s">
        <v>31</v>
      </c>
      <c r="Z335" s="103">
        <f>IF(Z334&lt;4,"低",IF(Z334&gt;=7,"高",IF(AND(Z334&gt;=4,Z334&lt;5.5),"中低","中高")))</f>
        <v/>
      </c>
      <c r="AA335" s="112">
        <f>IF(AA334&lt;4,"低",IF(AA334&gt;=7,"高",IF(AND(AA334&gt;=4,AA334&lt;5.5),"中低","中高")))</f>
        <v/>
      </c>
      <c r="AB335" s="112">
        <f>IF(AB334&lt;4,"低",IF(AB334&gt;=7,"高",IF(AND(AB334&gt;=4,AB334&lt;5.5),"中低","中高")))</f>
        <v/>
      </c>
    </row>
    <row customFormat="1" customHeight="1" ht="16.9" r="336" s="10" spans="1:34">
      <c r="B336" s="9" t="n"/>
      <c r="C336" s="137">
        <f>VLOOKUP(AA341,小维度描述!$C$17:$D$208,2,0)</f>
        <v/>
      </c>
      <c r="X336" s="107" t="n"/>
      <c r="Y336" s="102" t="n"/>
      <c r="Z336" s="103" t="s">
        <v>40</v>
      </c>
      <c r="AA336" s="102" t="s">
        <v>40</v>
      </c>
      <c r="AB336" s="102" t="s">
        <v>40</v>
      </c>
      <c r="AC336" s="107" t="n"/>
      <c r="AD336" s="107" t="n"/>
      <c r="AE336" s="64" t="n"/>
      <c r="AF336" s="64" t="n"/>
      <c r="AG336" s="64" t="n"/>
      <c r="AH336" s="64" t="n"/>
    </row>
    <row customHeight="1" ht="20.45" r="337" spans="1:34">
      <c r="C337" s="130">
        <f>AB339</f>
        <v/>
      </c>
      <c r="Y337" s="107" t="n"/>
      <c r="Z337" s="108" t="s">
        <v>41</v>
      </c>
      <c r="AA337" s="107" t="s">
        <v>41</v>
      </c>
      <c r="AB337" s="107" t="s">
        <v>41</v>
      </c>
    </row>
    <row customFormat="1" customHeight="1" ht="16.9" r="338" s="10" spans="1:34">
      <c r="B338" s="9" t="n"/>
      <c r="C338" s="137">
        <f>VLOOKUP(AB341,小维度描述!$C$17:$D$208,2,0)</f>
        <v/>
      </c>
      <c r="X338" s="107" t="n"/>
      <c r="Y338" s="102" t="n"/>
      <c r="Z338" s="103">
        <f>Z336&amp;Z335&amp;Z337</f>
        <v/>
      </c>
      <c r="AA338" s="102">
        <f>AA336&amp;AA335&amp;AA337</f>
        <v/>
      </c>
      <c r="AB338" s="102">
        <f>AB336&amp;AB335&amp;AB337</f>
        <v/>
      </c>
      <c r="AC338" s="107" t="n"/>
      <c r="AD338" s="107" t="n"/>
      <c r="AE338" s="64" t="n"/>
      <c r="AF338" s="64" t="n"/>
      <c r="AG338" s="64" t="n"/>
      <c r="AH338" s="64" t="n"/>
    </row>
    <row customHeight="1" ht="21.6" r="339" spans="1:34">
      <c r="C339" s="140" t="s">
        <v>42</v>
      </c>
      <c r="Z339" s="103">
        <f>Z332&amp;Z333&amp;Z338</f>
        <v/>
      </c>
      <c r="AA339" s="102">
        <f>AA332&amp;AA333&amp;AA338</f>
        <v/>
      </c>
      <c r="AB339" s="102">
        <f>AB332&amp;AB333&amp;AB338</f>
        <v/>
      </c>
    </row>
    <row customHeight="1" ht="19.9" r="340" spans="1:34">
      <c r="C340" s="115">
        <f>VLOOKUP(E329,榜样行为!A2:C17,3,0)</f>
        <v/>
      </c>
      <c r="Z340" s="103" t="s">
        <v>43</v>
      </c>
      <c r="AA340" s="102" t="s">
        <v>43</v>
      </c>
      <c r="AB340" s="102" t="s">
        <v>43</v>
      </c>
    </row>
    <row customHeight="1" ht="19.9" r="341" spans="1:34">
      <c r="Y341" s="102" t="s">
        <v>34</v>
      </c>
      <c r="Z341" s="103">
        <f>Z333&amp;Z335&amp;Z340</f>
        <v/>
      </c>
      <c r="AA341" s="102">
        <f>AA333&amp;AA335&amp;AA340</f>
        <v/>
      </c>
      <c r="AB341" s="102">
        <f>AB333&amp;AB335&amp;AB340</f>
        <v/>
      </c>
    </row>
    <row customHeight="1" ht="19.9" r="342" spans="1:34">
      <c r="B342" s="11" t="n"/>
    </row>
    <row customHeight="1" ht="30" r="343" spans="1:34">
      <c r="C343" s="8" t="s">
        <v>27</v>
      </c>
      <c r="D343" s="5" t="n"/>
      <c r="E343" s="5" t="n"/>
      <c r="F343" s="5" t="n"/>
      <c r="G343" s="5" t="n"/>
      <c r="H343" s="5" t="n"/>
      <c r="I343" s="5" t="n"/>
      <c r="J343" s="5" t="n"/>
      <c r="K343" s="5" t="n"/>
      <c r="L343" s="5" t="n"/>
      <c r="M343" s="5" t="n"/>
      <c r="N343" s="6" t="n"/>
      <c r="O343" s="6" t="n"/>
      <c r="P343" s="6" t="n"/>
      <c r="Q343" s="6" t="n"/>
      <c r="R343" s="6" t="n"/>
      <c r="S343" s="6" t="n"/>
      <c r="T343" s="6" t="n"/>
      <c r="U343" s="6" t="n"/>
      <c r="V343" s="6" t="n"/>
      <c r="W343" s="6" t="n"/>
    </row>
    <row customHeight="1" ht="24.6" r="344" spans="1:34">
      <c r="C344" s="133" t="s">
        <v>30</v>
      </c>
      <c r="E344" s="89" t="s">
        <v>89</v>
      </c>
      <c r="F344" s="144">
        <f>Z344</f>
        <v/>
      </c>
      <c r="Y344" s="102">
        <f>E344</f>
        <v/>
      </c>
      <c r="Z344" s="103">
        <f>VLOOKUP($A$115,原始数据!B4:AH133,33,0)</f>
        <v/>
      </c>
    </row>
    <row customHeight="1" ht="20.45" r="345" spans="1:34">
      <c r="C345" s="133" t="s">
        <v>33</v>
      </c>
      <c r="Y345" s="102" t="s">
        <v>32</v>
      </c>
      <c r="Z345" s="103">
        <f>E344&amp;Z346&amp;Y345</f>
        <v/>
      </c>
      <c r="AC345" s="102" t="s">
        <v>32</v>
      </c>
    </row>
    <row customHeight="1" ht="30.6" r="346" spans="1:34">
      <c r="C346" s="146">
        <f>VLOOKUP(Z345,大维度描述!$B$2:$C$65,2,0)</f>
        <v/>
      </c>
      <c r="Y346" s="102" t="s">
        <v>31</v>
      </c>
      <c r="Z346" s="103">
        <f>IF(Z344&lt;4,"低分",IF(Z344&gt;=7,"高分",IF(AND(Z344&gt;=4,Z344&lt;5.5),"中低分","中高分")))</f>
        <v/>
      </c>
    </row>
    <row customHeight="1" ht="24.6" r="347" spans="1:34">
      <c r="C347" s="149" t="s">
        <v>36</v>
      </c>
      <c r="Z347" s="103" t="s">
        <v>35</v>
      </c>
      <c r="AA347" s="102" t="s">
        <v>35</v>
      </c>
      <c r="AB347" s="102" t="s">
        <v>35</v>
      </c>
    </row>
    <row customHeight="1" ht="20.45" r="348" spans="1:34">
      <c r="C348" s="130">
        <f>Z354</f>
        <v/>
      </c>
      <c r="Z348" s="111" t="s">
        <v>90</v>
      </c>
      <c r="AA348" s="102" t="s">
        <v>91</v>
      </c>
      <c r="AB348" s="102" t="s">
        <v>92</v>
      </c>
    </row>
    <row customFormat="1" customHeight="1" ht="16.9" r="349" s="10" spans="1:34">
      <c r="B349" s="9" t="n"/>
      <c r="C349" s="137">
        <f>VLOOKUP(Z356,小维度描述!$C$17:$D$208,2,0)</f>
        <v/>
      </c>
      <c r="X349" s="107" t="n"/>
      <c r="Y349" s="107" t="n"/>
      <c r="Z349" s="108">
        <f>VLOOKUP($A$115,原始数据!$B$4:$BU$133,70,0)</f>
        <v/>
      </c>
      <c r="AA349" s="109">
        <f>VLOOKUP($A$115,原始数据!$B$4:$BU$133,71,0)</f>
        <v/>
      </c>
      <c r="AB349" s="109">
        <f>VLOOKUP($A$115,原始数据!$B$4:$BU$133,72,0)</f>
        <v/>
      </c>
      <c r="AC349" s="107" t="n"/>
      <c r="AD349" s="107" t="n"/>
      <c r="AE349" s="64" t="n"/>
      <c r="AF349" s="64" t="n"/>
      <c r="AG349" s="64" t="n"/>
      <c r="AH349" s="64" t="n"/>
    </row>
    <row customHeight="1" ht="20.45" r="350" spans="1:34">
      <c r="C350" s="130">
        <f>AA354</f>
        <v/>
      </c>
      <c r="Y350" s="102" t="s">
        <v>31</v>
      </c>
      <c r="Z350" s="103">
        <f>IF(Z349&lt;4,"低",IF(Z349&gt;=7,"高",IF(AND(Z349&gt;=4,Z349&lt;5.5),"中低","中高")))</f>
        <v/>
      </c>
      <c r="AA350" s="112">
        <f>IF(AA349&lt;4,"低",IF(AA349&gt;=7,"高",IF(AND(AA349&gt;=4,AA349&lt;5.5),"中低","中高")))</f>
        <v/>
      </c>
      <c r="AB350" s="112">
        <f>IF(AB349&lt;4,"低",IF(AB349&gt;=7,"高",IF(AND(AB349&gt;=4,AB349&lt;5.5),"中低","中高")))</f>
        <v/>
      </c>
    </row>
    <row customFormat="1" customHeight="1" ht="16.9" r="351" s="10" spans="1:34">
      <c r="B351" s="9" t="n"/>
      <c r="C351" s="137">
        <f>VLOOKUP(AA356,小维度描述!$C$17:$D$208,2,0)</f>
        <v/>
      </c>
      <c r="X351" s="107" t="n"/>
      <c r="Y351" s="102" t="n"/>
      <c r="Z351" s="103" t="s">
        <v>40</v>
      </c>
      <c r="AA351" s="102" t="s">
        <v>40</v>
      </c>
      <c r="AB351" s="102" t="s">
        <v>40</v>
      </c>
      <c r="AC351" s="107" t="n"/>
      <c r="AD351" s="107" t="n"/>
      <c r="AE351" s="64" t="n"/>
      <c r="AF351" s="64" t="n"/>
      <c r="AG351" s="64" t="n"/>
      <c r="AH351" s="64" t="n"/>
    </row>
    <row customHeight="1" ht="20.45" r="352" spans="1:34">
      <c r="C352" s="130">
        <f>AB354</f>
        <v/>
      </c>
      <c r="Y352" s="107" t="n"/>
      <c r="Z352" s="108" t="s">
        <v>41</v>
      </c>
      <c r="AA352" s="107" t="s">
        <v>41</v>
      </c>
      <c r="AB352" s="107" t="s">
        <v>41</v>
      </c>
    </row>
    <row customFormat="1" customHeight="1" ht="16.9" r="353" s="10" spans="1:34">
      <c r="B353" s="9" t="n"/>
      <c r="C353" s="137">
        <f>VLOOKUP(AB356,小维度描述!$C$17:$D$208,2,0)</f>
        <v/>
      </c>
      <c r="X353" s="107" t="n"/>
      <c r="Y353" s="102" t="n"/>
      <c r="Z353" s="103">
        <f>Z351&amp;Z350&amp;Z352</f>
        <v/>
      </c>
      <c r="AA353" s="102">
        <f>AA351&amp;AA350&amp;AA352</f>
        <v/>
      </c>
      <c r="AB353" s="102">
        <f>AB351&amp;AB350&amp;AB352</f>
        <v/>
      </c>
      <c r="AC353" s="107" t="n"/>
      <c r="AD353" s="107" t="n"/>
      <c r="AE353" s="64" t="n"/>
      <c r="AF353" s="64" t="n"/>
      <c r="AG353" s="64" t="n"/>
      <c r="AH353" s="64" t="n"/>
    </row>
    <row customHeight="1" ht="21.6" r="354" spans="1:34">
      <c r="C354" s="140" t="s">
        <v>42</v>
      </c>
      <c r="Z354" s="103">
        <f>Z347&amp;Z348&amp;Z353</f>
        <v/>
      </c>
      <c r="AA354" s="102">
        <f>AA347&amp;AA348&amp;AA353</f>
        <v/>
      </c>
      <c r="AB354" s="102">
        <f>AB347&amp;AB348&amp;AB353</f>
        <v/>
      </c>
    </row>
    <row customHeight="1" ht="19.9" r="355" spans="1:34">
      <c r="C355" s="115">
        <f>VLOOKUP(E344,榜样行为!A2:C17,3,0)</f>
        <v/>
      </c>
      <c r="Z355" s="103" t="s">
        <v>43</v>
      </c>
      <c r="AA355" s="102" t="s">
        <v>43</v>
      </c>
      <c r="AB355" s="102" t="s">
        <v>43</v>
      </c>
    </row>
    <row customHeight="1" ht="19.9" r="356" spans="1:34">
      <c r="Y356" s="102" t="s">
        <v>34</v>
      </c>
      <c r="Z356" s="103">
        <f>Z348&amp;Z350&amp;Z355</f>
        <v/>
      </c>
      <c r="AA356" s="102">
        <f>AA348&amp;AA350&amp;AA355</f>
        <v/>
      </c>
      <c r="AB356" s="102">
        <f>AB348&amp;AB350&amp;AB355</f>
        <v/>
      </c>
    </row>
    <row customHeight="1" ht="19.9" r="357" spans="1:34">
      <c r="B357" s="11" t="n"/>
    </row>
    <row r="358" spans="1:34">
      <c r="B358" s="13" t="n"/>
      <c r="C358" s="13" t="n"/>
      <c r="D358" s="13" t="n"/>
      <c r="E358" s="13" t="n"/>
      <c r="F358" s="13" t="n"/>
      <c r="G358" s="13" t="n"/>
      <c r="H358" s="13" t="n"/>
      <c r="I358" s="13" t="n"/>
      <c r="J358" s="13" t="n"/>
      <c r="K358" s="13" t="n"/>
      <c r="L358" s="13" t="n"/>
      <c r="M358" s="12" t="n"/>
      <c r="N358" s="12" t="n"/>
      <c r="O358" s="12" t="n"/>
      <c r="P358" s="12" t="n"/>
      <c r="Q358" s="12" t="n"/>
      <c r="R358" s="12" t="n"/>
      <c r="S358" s="12" t="n"/>
      <c r="T358" s="12" t="n"/>
      <c r="U358" s="12" t="n"/>
      <c r="V358" s="12" t="n"/>
      <c r="W358" s="12" t="n"/>
    </row>
    <row r="359" spans="1:34">
      <c r="B359" s="13" t="n"/>
      <c r="C359" s="13" t="n"/>
      <c r="D359" s="13" t="n"/>
      <c r="E359" s="13" t="n"/>
      <c r="F359" s="13" t="n"/>
      <c r="G359" s="13" t="n"/>
      <c r="H359" s="13" t="n"/>
      <c r="I359" s="13" t="n"/>
      <c r="J359" s="13" t="n"/>
      <c r="K359" s="13" t="n"/>
      <c r="L359" s="13" t="n"/>
      <c r="M359" s="12" t="n"/>
      <c r="N359" s="12" t="n"/>
      <c r="O359" s="12" t="n"/>
      <c r="P359" s="12" t="n"/>
      <c r="Q359" s="12" t="n"/>
      <c r="R359" s="12" t="n"/>
      <c r="S359" s="12" t="n"/>
      <c r="T359" s="12" t="n"/>
      <c r="U359" s="12" t="n"/>
      <c r="V359" s="12" t="n"/>
      <c r="W359" s="12" t="n"/>
    </row>
    <row r="360" spans="1:34">
      <c r="B360" s="13" t="n"/>
      <c r="C360" s="13" t="n"/>
      <c r="D360" s="13" t="n"/>
      <c r="E360" s="13" t="n"/>
      <c r="F360" s="13" t="n"/>
      <c r="G360" s="13" t="n"/>
      <c r="H360" s="13" t="n"/>
      <c r="I360" s="13" t="n"/>
      <c r="J360" s="13" t="n"/>
      <c r="K360" s="13" t="n"/>
      <c r="L360" s="13" t="n"/>
      <c r="M360" s="12" t="n"/>
      <c r="N360" s="12" t="n"/>
      <c r="O360" s="12" t="n"/>
      <c r="P360" s="12" t="n"/>
      <c r="Q360" s="12" t="n"/>
      <c r="R360" s="12" t="n"/>
      <c r="S360" s="12" t="n"/>
      <c r="T360" s="12" t="n"/>
      <c r="U360" s="12" t="n"/>
      <c r="V360" s="12" t="n"/>
      <c r="W360" s="12" t="n"/>
    </row>
    <row r="361" spans="1:34">
      <c r="B361" s="13" t="n"/>
      <c r="C361" s="13" t="n"/>
      <c r="D361" s="13" t="n"/>
      <c r="E361" s="13" t="n"/>
      <c r="F361" s="13" t="n"/>
      <c r="G361" s="13" t="n"/>
      <c r="H361" s="13" t="n"/>
      <c r="I361" s="13" t="n"/>
      <c r="J361" s="13" t="n"/>
      <c r="K361" s="13" t="n"/>
      <c r="L361" s="13" t="n"/>
      <c r="M361" s="12" t="n"/>
      <c r="N361" s="12" t="n"/>
      <c r="O361" s="12" t="n"/>
      <c r="P361" s="12" t="n"/>
      <c r="Q361" s="12" t="n"/>
      <c r="R361" s="12" t="n"/>
      <c r="S361" s="12" t="n"/>
      <c r="T361" s="12" t="n"/>
      <c r="U361" s="12" t="n"/>
      <c r="V361" s="12" t="n"/>
      <c r="W361" s="12" t="n"/>
    </row>
    <row r="362" spans="1:34">
      <c r="B362" s="13" t="n"/>
      <c r="C362" s="13" t="n"/>
      <c r="D362" s="13" t="n"/>
      <c r="E362" s="13" t="n"/>
      <c r="F362" s="13" t="n"/>
      <c r="G362" s="13" t="n"/>
      <c r="H362" s="13" t="n"/>
      <c r="I362" s="13" t="n"/>
      <c r="J362" s="13" t="n"/>
      <c r="K362" s="13" t="n"/>
      <c r="L362" s="13" t="n"/>
      <c r="M362" s="12" t="n"/>
      <c r="N362" s="12" t="n"/>
      <c r="O362" s="12" t="n"/>
      <c r="P362" s="12" t="n"/>
      <c r="Q362" s="12" t="n"/>
      <c r="R362" s="12" t="n"/>
      <c r="S362" s="12" t="n"/>
      <c r="T362" s="12" t="n"/>
      <c r="U362" s="12" t="n"/>
      <c r="V362" s="12" t="n"/>
      <c r="W362" s="12" t="n"/>
    </row>
    <row r="363" spans="1:34">
      <c r="B363" s="13" t="n"/>
      <c r="C363" s="13" t="n"/>
      <c r="D363" s="13" t="n"/>
      <c r="E363" s="13" t="n"/>
      <c r="F363" s="13" t="n"/>
      <c r="G363" s="13" t="n"/>
      <c r="H363" s="13" t="n"/>
      <c r="I363" s="13" t="n"/>
      <c r="J363" s="13" t="n"/>
      <c r="K363" s="13" t="n"/>
      <c r="L363" s="13" t="n"/>
      <c r="M363" s="12" t="n"/>
      <c r="N363" s="12" t="n"/>
      <c r="O363" s="12" t="n"/>
      <c r="P363" s="12" t="n"/>
      <c r="Q363" s="12" t="n"/>
      <c r="R363" s="12" t="n"/>
      <c r="S363" s="12" t="n"/>
      <c r="T363" s="12" t="n"/>
      <c r="U363" s="12" t="n"/>
      <c r="V363" s="12" t="n"/>
      <c r="W363" s="12" t="n"/>
    </row>
    <row customHeight="1" ht="18" r="364" spans="1:34">
      <c r="B364" s="13" t="n"/>
      <c r="C364" s="13" t="n"/>
      <c r="D364" s="13" t="n"/>
      <c r="E364" s="13" t="n"/>
      <c r="F364" s="13" t="n"/>
      <c r="G364" s="13" t="n"/>
      <c r="H364" s="13" t="n"/>
      <c r="I364" s="13" t="n"/>
      <c r="J364" s="13" t="n"/>
      <c r="K364" s="13" t="n"/>
      <c r="L364" s="13" t="n"/>
      <c r="M364" s="12" t="n"/>
      <c r="N364" s="168" t="n"/>
    </row>
    <row r="365" spans="1:34">
      <c r="B365" s="13" t="n"/>
      <c r="C365" s="13" t="n"/>
      <c r="D365" s="13" t="n"/>
      <c r="E365" s="13" t="n"/>
      <c r="F365" s="13" t="n"/>
      <c r="G365" s="13" t="n"/>
      <c r="H365" s="13" t="n"/>
      <c r="I365" s="13" t="n"/>
      <c r="J365" s="13" t="n"/>
      <c r="K365" s="13" t="n"/>
      <c r="L365" s="13" t="n"/>
      <c r="M365" s="12" t="n"/>
      <c r="N365" s="12" t="n"/>
      <c r="O365" s="12" t="n"/>
      <c r="P365" s="12" t="n"/>
      <c r="Q365" s="12" t="n"/>
      <c r="R365" s="12" t="n"/>
      <c r="S365" s="12" t="n"/>
      <c r="T365" s="12" t="n"/>
      <c r="U365" s="12" t="n"/>
      <c r="V365" s="12" t="n"/>
      <c r="W365" s="12" t="n"/>
    </row>
    <row customHeight="1" ht="18" r="366" spans="1:34">
      <c r="B366" s="13" t="n"/>
      <c r="C366" s="13" t="n"/>
      <c r="D366" s="13" t="n"/>
      <c r="E366" s="13" t="n"/>
      <c r="F366" s="13" t="n"/>
      <c r="G366" s="13" t="n"/>
      <c r="H366" s="13" t="n"/>
      <c r="I366" s="13" t="n"/>
      <c r="J366" s="13" t="n"/>
      <c r="K366" s="13" t="n"/>
      <c r="L366" s="13" t="n"/>
      <c r="M366" s="168" t="n"/>
    </row>
    <row r="367" spans="1:34">
      <c r="B367" s="13" t="n"/>
      <c r="C367" s="13" t="n"/>
      <c r="D367" s="13" t="n"/>
      <c r="E367" s="13" t="n"/>
      <c r="F367" s="13" t="n"/>
      <c r="G367" s="13" t="n"/>
      <c r="H367" s="13" t="n"/>
      <c r="I367" s="13" t="n"/>
      <c r="J367" s="13" t="n"/>
      <c r="K367" s="13" t="n"/>
      <c r="L367" s="13" t="n"/>
      <c r="M367" s="12" t="n"/>
      <c r="N367" s="12" t="n"/>
      <c r="O367" s="12" t="n"/>
      <c r="P367" s="12" t="n"/>
      <c r="Q367" s="12" t="n"/>
      <c r="R367" s="12" t="n"/>
      <c r="S367" s="12" t="n"/>
      <c r="T367" s="12" t="n"/>
      <c r="U367" s="12" t="n"/>
      <c r="V367" s="12" t="n"/>
      <c r="W367" s="12" t="n"/>
    </row>
    <row r="368" spans="1:34">
      <c r="B368" s="13" t="n"/>
      <c r="C368" s="13" t="n"/>
      <c r="D368" s="13" t="n"/>
      <c r="E368" s="13" t="n"/>
      <c r="F368" s="13" t="n"/>
      <c r="G368" s="13" t="n"/>
      <c r="H368" s="13" t="n"/>
      <c r="I368" s="13" t="n"/>
      <c r="J368" s="13" t="n"/>
      <c r="K368" s="13" t="n"/>
      <c r="L368" s="13" t="n"/>
      <c r="M368" s="13" t="n"/>
      <c r="N368" s="13" t="n"/>
      <c r="O368" s="13" t="n"/>
      <c r="P368" s="13" t="n"/>
      <c r="Q368" s="13" t="n"/>
      <c r="R368" s="13" t="n"/>
      <c r="S368" s="13" t="n"/>
      <c r="T368" s="13" t="n"/>
      <c r="U368" s="13" t="n"/>
      <c r="V368" s="13" t="n"/>
      <c r="W368" s="13" t="n"/>
    </row>
    <row r="369" spans="1:34">
      <c r="B369" s="13" t="n"/>
      <c r="C369" s="13" t="n"/>
      <c r="D369" s="13" t="n"/>
      <c r="E369" s="13" t="n"/>
      <c r="F369" s="13" t="n"/>
      <c r="G369" s="13" t="n"/>
      <c r="H369" s="13" t="n"/>
      <c r="I369" s="13" t="n"/>
      <c r="J369" s="13" t="n"/>
      <c r="K369" s="13" t="n"/>
      <c r="L369" s="13" t="n"/>
      <c r="M369" s="13" t="n"/>
      <c r="N369" s="13" t="n"/>
      <c r="O369" s="13" t="n"/>
      <c r="P369" s="13" t="n"/>
      <c r="Q369" s="13" t="n"/>
      <c r="R369" s="13" t="n"/>
      <c r="S369" s="13" t="n"/>
      <c r="T369" s="13" t="n"/>
      <c r="U369" s="13" t="n"/>
      <c r="V369" s="13" t="n"/>
      <c r="W369" s="13" t="n"/>
    </row>
    <row r="370" spans="1:34">
      <c r="B370" s="13" t="n"/>
      <c r="C370" s="13" t="n"/>
      <c r="D370" s="13" t="n"/>
      <c r="E370" s="13" t="n"/>
      <c r="F370" s="13" t="n"/>
      <c r="G370" s="13" t="n"/>
      <c r="H370" s="13" t="n"/>
      <c r="I370" s="13" t="n"/>
      <c r="J370" s="13" t="n"/>
      <c r="K370" s="13" t="n"/>
      <c r="L370" s="13" t="n"/>
      <c r="M370" s="13" t="n"/>
      <c r="N370" s="13" t="n"/>
      <c r="O370" s="13" t="n"/>
      <c r="P370" s="13" t="n"/>
      <c r="Q370" s="13" t="n"/>
      <c r="R370" s="13" t="n"/>
      <c r="S370" s="13" t="n"/>
      <c r="T370" s="13" t="n"/>
      <c r="U370" s="13" t="n"/>
      <c r="V370" s="13" t="n"/>
      <c r="W370" s="13" t="n"/>
    </row>
    <row r="371" spans="1:34">
      <c r="B371" s="13" t="n"/>
      <c r="C371" s="13" t="n"/>
      <c r="D371" s="13" t="n"/>
      <c r="E371" s="13" t="n"/>
      <c r="F371" s="13" t="n"/>
      <c r="G371" s="13" t="n"/>
      <c r="H371" s="13" t="n"/>
      <c r="I371" s="13" t="n"/>
      <c r="J371" s="13" t="n"/>
      <c r="K371" s="13" t="n"/>
      <c r="L371" s="13" t="n"/>
      <c r="M371" s="13" t="n"/>
      <c r="N371" s="13" t="n"/>
      <c r="O371" s="13" t="n"/>
      <c r="P371" s="13" t="n"/>
      <c r="Q371" s="13" t="n"/>
      <c r="R371" s="13" t="n"/>
      <c r="S371" s="13" t="n"/>
      <c r="T371" s="13" t="n"/>
      <c r="U371" s="13" t="n"/>
      <c r="V371" s="13" t="n"/>
      <c r="W371" s="13" t="n"/>
    </row>
    <row r="372" spans="1:34">
      <c r="B372" s="13" t="n"/>
      <c r="C372" s="13" t="n"/>
      <c r="D372" s="13" t="n"/>
      <c r="E372" s="13" t="n"/>
      <c r="F372" s="13" t="n"/>
      <c r="G372" s="13" t="n"/>
      <c r="H372" s="13" t="n"/>
      <c r="I372" s="13" t="n"/>
      <c r="J372" s="13" t="n"/>
      <c r="K372" s="13" t="n"/>
      <c r="L372" s="13" t="n"/>
      <c r="M372" s="13" t="n"/>
      <c r="N372" s="13" t="n"/>
      <c r="O372" s="13" t="n"/>
      <c r="P372" s="13" t="n"/>
      <c r="Q372" s="13" t="n"/>
      <c r="R372" s="13" t="n"/>
      <c r="S372" s="13" t="n"/>
      <c r="T372" s="13" t="n"/>
      <c r="U372" s="13" t="n"/>
      <c r="V372" s="13" t="n"/>
      <c r="W372" s="13" t="n"/>
    </row>
    <row r="373" spans="1:34">
      <c r="B373" s="13" t="n"/>
      <c r="C373" s="13" t="n"/>
      <c r="D373" s="13" t="n"/>
      <c r="E373" s="13" t="n"/>
      <c r="F373" s="13" t="n"/>
      <c r="G373" s="13" t="n"/>
      <c r="H373" s="13" t="n"/>
      <c r="I373" s="13" t="n"/>
      <c r="J373" s="13" t="n"/>
      <c r="K373" s="13" t="n"/>
      <c r="L373" s="13" t="n"/>
      <c r="M373" s="12" t="n"/>
      <c r="N373" s="12" t="n"/>
      <c r="O373" s="12" t="n"/>
      <c r="P373" s="12" t="n"/>
      <c r="Q373" s="12" t="n"/>
      <c r="R373" s="12" t="n"/>
      <c r="S373" s="12" t="n"/>
      <c r="T373" s="12" t="n"/>
      <c r="U373" s="12" t="n"/>
      <c r="V373" s="12" t="n"/>
      <c r="W373" s="12" t="n"/>
    </row>
    <row r="374" spans="1:34">
      <c r="B374" s="13" t="n"/>
      <c r="C374" s="13" t="n"/>
      <c r="D374" s="13" t="n"/>
      <c r="E374" s="13" t="n"/>
      <c r="F374" s="13" t="n"/>
      <c r="G374" s="13" t="n"/>
      <c r="H374" s="13" t="n"/>
      <c r="I374" s="13" t="n"/>
      <c r="J374" s="13" t="n"/>
      <c r="K374" s="13" t="n"/>
      <c r="L374" s="13" t="n"/>
      <c r="M374" s="13" t="n"/>
      <c r="N374" s="13" t="n"/>
      <c r="O374" s="13" t="n"/>
      <c r="P374" s="13" t="n"/>
      <c r="Q374" s="13" t="n"/>
      <c r="R374" s="13" t="n"/>
      <c r="S374" s="13" t="n"/>
      <c r="T374" s="13" t="n"/>
      <c r="U374" s="13" t="n"/>
      <c r="V374" s="13" t="n"/>
      <c r="W374" s="13" t="n"/>
    </row>
    <row r="375" spans="1:34">
      <c r="B375" s="13" t="n"/>
      <c r="C375" s="13" t="n"/>
      <c r="D375" s="13" t="n"/>
      <c r="E375" s="13" t="n"/>
      <c r="F375" s="13" t="n"/>
      <c r="G375" s="13" t="n"/>
      <c r="H375" s="13" t="n"/>
      <c r="I375" s="13" t="n"/>
      <c r="J375" s="13" t="n"/>
      <c r="K375" s="13" t="n"/>
      <c r="L375" s="13" t="n"/>
      <c r="M375" s="13" t="n"/>
      <c r="N375" s="13" t="n"/>
      <c r="O375" s="13" t="n"/>
      <c r="P375" s="13" t="n"/>
      <c r="Q375" s="13" t="n"/>
      <c r="R375" s="13" t="n"/>
      <c r="S375" s="13" t="n"/>
      <c r="T375" s="13" t="n"/>
      <c r="U375" s="13" t="n"/>
      <c r="V375" s="13" t="n"/>
      <c r="W375" s="13" t="n"/>
    </row>
    <row customHeight="1" ht="6.6" r="376" spans="1:34"/>
  </sheetData>
  <mergeCells count="191">
    <mergeCell ref="C352:W352"/>
    <mergeCell ref="C172:D172"/>
    <mergeCell ref="C175:W175"/>
    <mergeCell ref="C176:W176"/>
    <mergeCell ref="C177:W177"/>
    <mergeCell ref="C178:W178"/>
    <mergeCell ref="C179:W179"/>
    <mergeCell ref="C180:W180"/>
    <mergeCell ref="C181:W181"/>
    <mergeCell ref="C295:D295"/>
    <mergeCell ref="F295:W295"/>
    <mergeCell ref="C296:W296"/>
    <mergeCell ref="C297:W297"/>
    <mergeCell ref="C298:W298"/>
    <mergeCell ref="C299:W299"/>
    <mergeCell ref="C301:W301"/>
    <mergeCell ref="C303:W303"/>
    <mergeCell ref="C305:W305"/>
    <mergeCell ref="C257:W257"/>
    <mergeCell ref="C302:W302"/>
    <mergeCell ref="C304:W304"/>
    <mergeCell ref="C300:W300"/>
    <mergeCell ref="C269:W269"/>
    <mergeCell ref="C348:W348"/>
    <mergeCell ref="C354:W354"/>
    <mergeCell ref="C349:W349"/>
    <mergeCell ref="C350:W350"/>
    <mergeCell ref="C271:W271"/>
    <mergeCell ref="C272:W272"/>
    <mergeCell ref="M366:W366"/>
    <mergeCell ref="N364:W364"/>
    <mergeCell ref="C329:D329"/>
    <mergeCell ref="F329:W329"/>
    <mergeCell ref="C330:W330"/>
    <mergeCell ref="C331:W331"/>
    <mergeCell ref="C332:W332"/>
    <mergeCell ref="C333:W333"/>
    <mergeCell ref="C334:W334"/>
    <mergeCell ref="C335:W335"/>
    <mergeCell ref="C336:W336"/>
    <mergeCell ref="C337:W337"/>
    <mergeCell ref="C338:W338"/>
    <mergeCell ref="C339:W339"/>
    <mergeCell ref="C344:D344"/>
    <mergeCell ref="F344:W344"/>
    <mergeCell ref="C345:W345"/>
    <mergeCell ref="C346:W346"/>
    <mergeCell ref="C347:W347"/>
    <mergeCell ref="C353:W353"/>
    <mergeCell ref="C351:W351"/>
    <mergeCell ref="C222:W222"/>
    <mergeCell ref="C221:W221"/>
    <mergeCell ref="C174:W174"/>
    <mergeCell ref="C189:W189"/>
    <mergeCell ref="C205:W205"/>
    <mergeCell ref="C158:W158"/>
    <mergeCell ref="C188:W188"/>
    <mergeCell ref="C203:D203"/>
    <mergeCell ref="C218:W218"/>
    <mergeCell ref="C182:W182"/>
    <mergeCell ref="C219:W219"/>
    <mergeCell ref="C231:D231"/>
    <mergeCell ref="F231:W231"/>
    <mergeCell ref="C266:W266"/>
    <mergeCell ref="C264:W264"/>
    <mergeCell ref="C265:W265"/>
    <mergeCell ref="C263:W263"/>
    <mergeCell ref="C255:W255"/>
    <mergeCell ref="C278:D278"/>
    <mergeCell ref="F278:W278"/>
    <mergeCell ref="C236:W236"/>
    <mergeCell ref="C237:W237"/>
    <mergeCell ref="N94:W94"/>
    <mergeCell ref="M96:W96"/>
    <mergeCell ref="C118:W118"/>
    <mergeCell ref="C162:W162"/>
    <mergeCell ref="C164:W164"/>
    <mergeCell ref="C171:M171"/>
    <mergeCell ref="C173:W173"/>
    <mergeCell ref="C217:D217"/>
    <mergeCell ref="C121:W121"/>
    <mergeCell ref="C124:W124"/>
    <mergeCell ref="C127:W127"/>
    <mergeCell ref="C130:W130"/>
    <mergeCell ref="C134:W134"/>
    <mergeCell ref="C137:W137"/>
    <mergeCell ref="C141:W141"/>
    <mergeCell ref="C145:W145"/>
    <mergeCell ref="C187:D187"/>
    <mergeCell ref="C190:W190"/>
    <mergeCell ref="C191:W191"/>
    <mergeCell ref="C192:W192"/>
    <mergeCell ref="F157:W157"/>
    <mergeCell ref="C157:D157"/>
    <mergeCell ref="C262:D262"/>
    <mergeCell ref="F262:W262"/>
    <mergeCell ref="C247:D247"/>
    <mergeCell ref="F247:W247"/>
    <mergeCell ref="C248:W248"/>
    <mergeCell ref="C249:W249"/>
    <mergeCell ref="C250:W250"/>
    <mergeCell ref="C251:W251"/>
    <mergeCell ref="C252:W252"/>
    <mergeCell ref="C253:W253"/>
    <mergeCell ref="C254:W254"/>
    <mergeCell ref="C256:W256"/>
    <mergeCell ref="C238:W238"/>
    <mergeCell ref="C226:W226"/>
    <mergeCell ref="C211:W211"/>
    <mergeCell ref="C213:W213"/>
    <mergeCell ref="C160:W160"/>
    <mergeCell ref="C161:W161"/>
    <mergeCell ref="R42:W42"/>
    <mergeCell ref="I44:W44"/>
    <mergeCell ref="K46:W46"/>
    <mergeCell ref="C193:W193"/>
    <mergeCell ref="C159:W159"/>
    <mergeCell ref="F172:W172"/>
    <mergeCell ref="F187:W187"/>
    <mergeCell ref="F203:W203"/>
    <mergeCell ref="C207:W207"/>
    <mergeCell ref="C208:W208"/>
    <mergeCell ref="C209:W209"/>
    <mergeCell ref="C210:W210"/>
    <mergeCell ref="C212:W212"/>
    <mergeCell ref="C206:W206"/>
    <mergeCell ref="C167:W167"/>
    <mergeCell ref="C166:W166"/>
    <mergeCell ref="C220:W220"/>
    <mergeCell ref="C224:W224"/>
    <mergeCell ref="C225:W225"/>
    <mergeCell ref="C322:W324"/>
    <mergeCell ref="C340:W342"/>
    <mergeCell ref="C355:W357"/>
    <mergeCell ref="C279:W279"/>
    <mergeCell ref="C280:W280"/>
    <mergeCell ref="C283:W283"/>
    <mergeCell ref="C306:W308"/>
    <mergeCell ref="C232:W232"/>
    <mergeCell ref="C233:W233"/>
    <mergeCell ref="C234:W234"/>
    <mergeCell ref="C235:W235"/>
    <mergeCell ref="C240:W240"/>
    <mergeCell ref="C241:W241"/>
    <mergeCell ref="C242:W242"/>
    <mergeCell ref="C285:W285"/>
    <mergeCell ref="C286:W286"/>
    <mergeCell ref="C287:W287"/>
    <mergeCell ref="C288:W288"/>
    <mergeCell ref="C289:W289"/>
    <mergeCell ref="C290:W290"/>
    <mergeCell ref="C267:W267"/>
    <mergeCell ref="C284:W284"/>
    <mergeCell ref="C268:W268"/>
    <mergeCell ref="C270:W270"/>
    <mergeCell ref="C320:W320"/>
    <mergeCell ref="C319:W319"/>
    <mergeCell ref="C321:W321"/>
    <mergeCell ref="C311:D311"/>
    <mergeCell ref="F311:W311"/>
    <mergeCell ref="C312:W312"/>
    <mergeCell ref="C313:W313"/>
    <mergeCell ref="C314:W314"/>
    <mergeCell ref="C315:W315"/>
    <mergeCell ref="C316:W316"/>
    <mergeCell ref="C317:W317"/>
    <mergeCell ref="C318:W318"/>
    <mergeCell ref="C11:W12"/>
    <mergeCell ref="C168:W170"/>
    <mergeCell ref="C183:W185"/>
    <mergeCell ref="C214:W216"/>
    <mergeCell ref="C228:W230"/>
    <mergeCell ref="C258:W260"/>
    <mergeCell ref="C243:W245"/>
    <mergeCell ref="C273:W275"/>
    <mergeCell ref="C291:W293"/>
    <mergeCell ref="C200:W202"/>
    <mergeCell ref="C148:W148"/>
    <mergeCell ref="C155:W155"/>
    <mergeCell ref="C156:M156"/>
    <mergeCell ref="C163:W163"/>
    <mergeCell ref="C165:W165"/>
    <mergeCell ref="C204:W204"/>
    <mergeCell ref="C196:W196"/>
    <mergeCell ref="C197:W197"/>
    <mergeCell ref="C198:W198"/>
    <mergeCell ref="C199:W199"/>
    <mergeCell ref="C186:M186"/>
    <mergeCell ref="C223:W223"/>
    <mergeCell ref="C227:W227"/>
    <mergeCell ref="F217:W217"/>
  </mergeCells>
  <pageMargins bottom="0.75" footer="0.3" header="0.3" left="0.7" right="0.7" top="0.75"/>
  <pageSetup orientation="portrait" paperSize="9" scale="84"/>
  <rowBreaks count="7" manualBreakCount="7">
    <brk id="58" man="1" max="22" min="1"/>
    <brk id="109" man="1" max="22" min="1"/>
    <brk id="148" man="1" max="22" min="1"/>
    <brk id="194" man="1" max="22" min="1"/>
    <brk id="238" man="1" max="22" min="1"/>
    <brk id="281" man="1" max="22" min="1"/>
    <brk id="325" man="1" max="22" min="1"/>
  </rowBreaks>
  <drawing r:id="rId1"/>
</worksheet>
</file>

<file path=xl/worksheets/sheet2.xml><?xml version="1.0" encoding="utf-8"?>
<worksheet xmlns="http://schemas.openxmlformats.org/spreadsheetml/2006/main">
  <sheetPr>
    <outlinePr summaryBelow="1" summaryRight="1"/>
    <pageSetUpPr/>
  </sheetPr>
  <dimension ref="A1:CN133"/>
  <sheetViews>
    <sheetView workbookViewId="0">
      <pane activePane="bottomRight" state="frozen" topLeftCell="AK7" xSplit="2" ySplit="3"/>
      <selection activeCell="C44" sqref="C44"/>
      <selection activeCell="C44" pane="topRight" sqref="C44"/>
      <selection activeCell="C44" pane="bottomLeft" sqref="C44"/>
      <selection activeCell="B23" pane="bottomRight" sqref="B23"/>
    </sheetView>
  </sheetViews>
  <sheetFormatPr baseColWidth="8" defaultColWidth="8.875" defaultRowHeight="14.25" outlineLevelCol="0"/>
  <cols>
    <col customWidth="1" max="1" min="1" style="33" width="9.125"/>
    <col customWidth="1" max="2" min="2" style="33" width="9.875"/>
    <col customWidth="1" max="3" min="3" style="33" width="21.5"/>
    <col customWidth="1" max="7" min="4" style="33" width="12.125"/>
    <col customWidth="1" max="34" min="8" style="33" width="8.875"/>
    <col customWidth="1" max="40" min="35" style="33" width="8.875"/>
    <col customWidth="1" max="43" min="41" style="171" width="10.125"/>
    <col customWidth="1" max="68" min="44" style="33" width="8.875"/>
    <col customWidth="1" max="69" min="69" style="175" width="8.875"/>
    <col customWidth="1" max="73" min="70" style="33" width="8.875"/>
    <col customWidth="1" max="74" min="74" style="33" width="8.875"/>
    <col customWidth="1" max="75" min="75" style="33" width="14.375"/>
    <col customWidth="1" max="76" min="76" style="33" width="9.125"/>
    <col customWidth="1" max="79" min="77" style="33" width="8.875"/>
    <col customWidth="1" max="80" min="80" style="33" width="18.375"/>
    <col customWidth="1" max="81" min="81" style="33" width="13.5"/>
    <col customWidth="1" max="85" min="82" style="33" width="8.875"/>
    <col customWidth="1" max="86" min="86" style="33" width="28.5"/>
    <col customWidth="1" max="87" min="87" style="33" width="11.375"/>
    <col customWidth="1" max="92" min="88" style="33" width="8.875"/>
    <col customWidth="1" max="16384" min="93" style="33" width="8.875"/>
  </cols>
  <sheetData>
    <row customHeight="1" ht="25.5" r="1" spans="1:92">
      <c r="A1" s="169" t="s">
        <v>93</v>
      </c>
      <c r="B1" s="169" t="n"/>
      <c r="C1" s="169" t="n"/>
      <c r="D1" s="169" t="n"/>
      <c r="E1" s="169" t="n"/>
      <c r="F1" s="169" t="n"/>
      <c r="G1" s="169" t="n"/>
      <c r="H1" s="169" t="s">
        <v>94</v>
      </c>
      <c r="R1" s="22" t="n"/>
      <c r="S1" s="22" t="n"/>
      <c r="T1" s="22" t="n"/>
      <c r="U1" s="22" t="n"/>
      <c r="V1" s="169" t="n"/>
      <c r="W1" s="169" t="n"/>
      <c r="X1" s="22" t="n"/>
      <c r="Y1" s="22" t="n"/>
      <c r="Z1" s="22" t="n"/>
      <c r="AA1" s="22" t="n"/>
      <c r="AB1" s="22" t="n"/>
      <c r="AC1" s="22" t="n"/>
      <c r="AD1" s="22" t="n"/>
      <c r="AE1" s="22" t="n"/>
      <c r="AF1" s="22" t="s">
        <v>95</v>
      </c>
      <c r="AG1" s="22" t="n"/>
      <c r="AH1" s="22" t="n"/>
      <c r="BV1" s="169" t="n"/>
      <c r="BW1" s="169" t="n"/>
      <c r="BX1" s="169" t="n"/>
      <c r="BY1" s="169" t="n"/>
      <c r="BZ1" s="169" t="n"/>
      <c r="CA1" s="169" t="n"/>
      <c r="CB1" s="169" t="n"/>
      <c r="CC1" s="169" t="n"/>
      <c r="CD1" s="169" t="n"/>
      <c r="CE1" s="169" t="n"/>
      <c r="CF1" s="169" t="n"/>
      <c r="CG1" s="169" t="n"/>
      <c r="CH1" s="169" t="n"/>
      <c r="CI1" s="169" t="n"/>
      <c r="CJ1" s="22" t="n"/>
      <c r="CK1" s="22" t="n"/>
      <c r="CL1" s="22" t="n"/>
      <c r="CM1" s="22" t="n"/>
      <c r="CN1" s="22" t="n"/>
    </row>
    <row customHeight="1" ht="25.5" r="2" spans="1:92">
      <c r="A2" s="169" t="n"/>
      <c r="B2" s="169" t="n"/>
      <c r="C2" s="169" t="n"/>
      <c r="D2" s="169" t="n"/>
      <c r="E2" s="169" t="n"/>
      <c r="F2" s="169" t="n"/>
      <c r="G2" s="169" t="n"/>
      <c r="H2" s="169" t="s">
        <v>96</v>
      </c>
      <c r="M2" s="169" t="s">
        <v>16</v>
      </c>
      <c r="O2" s="169" t="s">
        <v>80</v>
      </c>
      <c r="P2" s="169" t="s">
        <v>24</v>
      </c>
      <c r="R2" s="22" t="n"/>
      <c r="S2" s="22" t="n"/>
      <c r="T2" s="22" t="n"/>
      <c r="U2" s="22" t="n"/>
      <c r="V2" s="171" t="s">
        <v>5</v>
      </c>
      <c r="W2" s="171" t="s">
        <v>8</v>
      </c>
      <c r="X2" s="171" t="s">
        <v>10</v>
      </c>
      <c r="AB2" s="171" t="s">
        <v>12</v>
      </c>
      <c r="AC2" s="171" t="s">
        <v>14</v>
      </c>
      <c r="AD2" s="25" t="s">
        <v>17</v>
      </c>
      <c r="AE2" s="25" t="s">
        <v>19</v>
      </c>
      <c r="AF2" s="25" t="s">
        <v>22</v>
      </c>
      <c r="AG2" s="25" t="s">
        <v>25</v>
      </c>
      <c r="AH2" s="25" t="s">
        <v>27</v>
      </c>
      <c r="AI2" s="172" t="s">
        <v>5</v>
      </c>
      <c r="AL2" s="171" t="s">
        <v>44</v>
      </c>
      <c r="AO2" s="171" t="s">
        <v>49</v>
      </c>
      <c r="AR2" s="171" t="s">
        <v>53</v>
      </c>
      <c r="AU2" s="171" t="s">
        <v>57</v>
      </c>
      <c r="AX2" s="171" t="s">
        <v>61</v>
      </c>
      <c r="BA2" s="171" t="s">
        <v>12</v>
      </c>
      <c r="BD2" s="171" t="s">
        <v>68</v>
      </c>
      <c r="BG2" s="171" t="s">
        <v>72</v>
      </c>
      <c r="BJ2" s="171" t="s">
        <v>76</v>
      </c>
      <c r="BM2" s="171" t="s">
        <v>82</v>
      </c>
      <c r="BP2" s="171" t="s">
        <v>25</v>
      </c>
      <c r="BS2" s="171" t="s">
        <v>89</v>
      </c>
      <c r="BV2" s="169" t="n"/>
      <c r="BW2" s="169" t="n"/>
      <c r="BX2" s="169" t="n"/>
      <c r="BY2" s="169" t="n"/>
      <c r="BZ2" s="169" t="n"/>
      <c r="CA2" s="169" t="n"/>
      <c r="CB2" s="169" t="n"/>
      <c r="CC2" s="169" t="n"/>
      <c r="CD2" s="169" t="n"/>
      <c r="CE2" s="169" t="n"/>
      <c r="CF2" s="169" t="n"/>
      <c r="CG2" s="169" t="n"/>
      <c r="CH2" s="169" t="n"/>
      <c r="CI2" s="169" t="n"/>
      <c r="CJ2" s="22" t="n"/>
      <c r="CK2" s="22" t="n"/>
      <c r="CL2" s="22" t="n"/>
      <c r="CM2" s="22" t="n"/>
      <c r="CN2" s="22" t="n"/>
    </row>
    <row r="3" spans="1:92">
      <c r="A3" s="33" t="s">
        <v>97</v>
      </c>
      <c r="B3" s="29" t="s">
        <v>98</v>
      </c>
      <c r="C3" s="29" t="s">
        <v>99</v>
      </c>
      <c r="D3" s="29" t="s">
        <v>96</v>
      </c>
      <c r="E3" s="29" t="s">
        <v>16</v>
      </c>
      <c r="F3" s="29" t="s">
        <v>80</v>
      </c>
      <c r="G3" s="29" t="s">
        <v>24</v>
      </c>
      <c r="H3" s="26" t="s">
        <v>5</v>
      </c>
      <c r="I3" s="26" t="s">
        <v>8</v>
      </c>
      <c r="J3" s="26" t="s">
        <v>10</v>
      </c>
      <c r="K3" s="26" t="s">
        <v>12</v>
      </c>
      <c r="L3" s="26" t="s">
        <v>14</v>
      </c>
      <c r="M3" s="26" t="s">
        <v>17</v>
      </c>
      <c r="N3" s="26" t="s">
        <v>19</v>
      </c>
      <c r="O3" s="26" t="s">
        <v>22</v>
      </c>
      <c r="P3" s="26" t="s">
        <v>25</v>
      </c>
      <c r="Q3" s="26" t="s">
        <v>27</v>
      </c>
      <c r="R3" s="30" t="s">
        <v>100</v>
      </c>
      <c r="S3" s="30" t="s">
        <v>101</v>
      </c>
      <c r="T3" s="30" t="s">
        <v>102</v>
      </c>
      <c r="U3" s="30" t="s">
        <v>103</v>
      </c>
      <c r="V3" s="33" t="s">
        <v>29</v>
      </c>
      <c r="W3" s="33" t="s">
        <v>44</v>
      </c>
      <c r="X3" s="33" t="s">
        <v>49</v>
      </c>
      <c r="Y3" s="33" t="s">
        <v>53</v>
      </c>
      <c r="Z3" s="33" t="s">
        <v>57</v>
      </c>
      <c r="AA3" s="33" t="s">
        <v>61</v>
      </c>
      <c r="AB3" s="33" t="s">
        <v>12</v>
      </c>
      <c r="AC3" s="33" t="s">
        <v>68</v>
      </c>
      <c r="AD3" s="33" t="s">
        <v>72</v>
      </c>
      <c r="AE3" s="33" t="s">
        <v>76</v>
      </c>
      <c r="AF3" s="33" t="s">
        <v>82</v>
      </c>
      <c r="AG3" s="33" t="s">
        <v>25</v>
      </c>
      <c r="AH3" s="33" t="s">
        <v>89</v>
      </c>
      <c r="AI3" s="37" t="s">
        <v>37</v>
      </c>
      <c r="AJ3" s="37" t="s">
        <v>38</v>
      </c>
      <c r="AK3" s="37" t="s">
        <v>39</v>
      </c>
      <c r="AL3" s="33" t="s">
        <v>45</v>
      </c>
      <c r="AM3" s="33" t="s">
        <v>46</v>
      </c>
      <c r="AN3" s="33" t="s">
        <v>47</v>
      </c>
      <c r="AO3" s="171" t="s">
        <v>50</v>
      </c>
      <c r="AP3" s="171" t="s">
        <v>51</v>
      </c>
      <c r="AQ3" s="171" t="s">
        <v>52</v>
      </c>
      <c r="AR3" s="33" t="s">
        <v>54</v>
      </c>
      <c r="AS3" s="33" t="s">
        <v>55</v>
      </c>
      <c r="AT3" s="33" t="s">
        <v>56</v>
      </c>
      <c r="AU3" s="33" t="s">
        <v>58</v>
      </c>
      <c r="AV3" s="33" t="s">
        <v>59</v>
      </c>
      <c r="AW3" s="33" t="s">
        <v>60</v>
      </c>
      <c r="AX3" s="33" t="s">
        <v>62</v>
      </c>
      <c r="AY3" s="33" t="s">
        <v>63</v>
      </c>
      <c r="AZ3" s="33" t="s">
        <v>64</v>
      </c>
      <c r="BA3" s="33" t="s">
        <v>65</v>
      </c>
      <c r="BB3" s="33" t="s">
        <v>66</v>
      </c>
      <c r="BC3" s="33" t="s">
        <v>67</v>
      </c>
      <c r="BD3" s="33" t="s">
        <v>69</v>
      </c>
      <c r="BE3" s="33" t="s">
        <v>70</v>
      </c>
      <c r="BF3" s="33" t="s">
        <v>71</v>
      </c>
      <c r="BG3" s="33" t="s">
        <v>73</v>
      </c>
      <c r="BH3" s="33" t="s">
        <v>74</v>
      </c>
      <c r="BI3" s="33" t="s">
        <v>75</v>
      </c>
      <c r="BJ3" s="33" t="s">
        <v>77</v>
      </c>
      <c r="BK3" s="33" t="s">
        <v>78</v>
      </c>
      <c r="BL3" s="33" t="s">
        <v>79</v>
      </c>
      <c r="BM3" s="33" t="s">
        <v>83</v>
      </c>
      <c r="BN3" s="33" t="s">
        <v>84</v>
      </c>
      <c r="BO3" s="33" t="s">
        <v>85</v>
      </c>
      <c r="BP3" s="33" t="s">
        <v>86</v>
      </c>
      <c r="BQ3" s="175" t="s">
        <v>87</v>
      </c>
      <c r="BR3" s="33" t="s">
        <v>88</v>
      </c>
      <c r="BS3" s="33" t="s">
        <v>90</v>
      </c>
      <c r="BT3" s="33" t="s">
        <v>91</v>
      </c>
      <c r="BU3" s="33" t="s">
        <v>92</v>
      </c>
      <c r="BV3" s="33" t="s">
        <v>104</v>
      </c>
      <c r="BW3" s="33" t="s">
        <v>105</v>
      </c>
      <c r="BX3" s="33" t="s">
        <v>106</v>
      </c>
      <c r="BY3" s="33" t="s">
        <v>107</v>
      </c>
      <c r="BZ3" s="33" t="s">
        <v>108</v>
      </c>
      <c r="CA3" s="33" t="s">
        <v>109</v>
      </c>
      <c r="CB3" s="33" t="s">
        <v>110</v>
      </c>
      <c r="CC3" s="33" t="s">
        <v>111</v>
      </c>
      <c r="CD3" s="33" t="s">
        <v>112</v>
      </c>
      <c r="CE3" s="33" t="s">
        <v>113</v>
      </c>
      <c r="CF3" s="33" t="s">
        <v>114</v>
      </c>
      <c r="CG3" s="33" t="s">
        <v>115</v>
      </c>
      <c r="CH3" s="33" t="s">
        <v>116</v>
      </c>
      <c r="CI3" s="33" t="s">
        <v>117</v>
      </c>
      <c r="CJ3" s="33" t="s">
        <v>100</v>
      </c>
      <c r="CK3" s="33" t="s">
        <v>101</v>
      </c>
      <c r="CL3" s="33" t="s">
        <v>102</v>
      </c>
      <c r="CM3" s="33" t="s">
        <v>103</v>
      </c>
      <c r="CN3" s="33" t="s">
        <v>118</v>
      </c>
    </row>
    <row r="4" spans="1:92">
      <c r="A4" s="33" t="s">
        <v>119</v>
      </c>
      <c r="B4" s="33" t="s">
        <v>120</v>
      </c>
      <c r="C4" s="33">
        <f>BX4&amp;"/"&amp;BV4&amp;"/"&amp;BY4</f>
        <v/>
      </c>
      <c r="D4" s="176">
        <f>AVERAGE(H4:L4)</f>
        <v/>
      </c>
      <c r="E4" s="176">
        <f>AVERAGE(M4:N4)</f>
        <v/>
      </c>
      <c r="F4" s="171">
        <f>AVERAGE(O4)</f>
        <v/>
      </c>
      <c r="G4" s="171">
        <f>AVERAGE(P4:Q4)</f>
        <v/>
      </c>
      <c r="H4" s="175" t="n">
        <v>3.9</v>
      </c>
      <c r="I4" s="175" t="n">
        <v>8.9</v>
      </c>
      <c r="J4" s="175" t="n">
        <v>8.5</v>
      </c>
      <c r="K4" s="175" t="n">
        <v>5.7</v>
      </c>
      <c r="L4" s="175" t="n">
        <v>6</v>
      </c>
      <c r="M4" s="175" t="n">
        <v>7.7</v>
      </c>
      <c r="N4" s="175" t="n">
        <v>6.2</v>
      </c>
      <c r="O4" s="175" t="n">
        <v>5.1</v>
      </c>
      <c r="P4" s="175" t="n">
        <v>9.4</v>
      </c>
      <c r="Q4" s="175" t="n">
        <v>5.2</v>
      </c>
      <c r="R4" s="33" t="s">
        <v>121</v>
      </c>
      <c r="S4" s="33" t="n">
        <v>7.3</v>
      </c>
      <c r="T4" s="33" t="n">
        <v>9.699999999999999</v>
      </c>
      <c r="U4" s="33" t="n">
        <v>118</v>
      </c>
      <c r="V4" s="33" t="n">
        <v>3.9</v>
      </c>
      <c r="W4" s="33" t="n">
        <v>8.9</v>
      </c>
      <c r="X4" s="33" t="n">
        <v>5.9</v>
      </c>
      <c r="Y4" s="33" t="n">
        <v>9.5</v>
      </c>
      <c r="Z4" s="33" t="n">
        <v>8.5</v>
      </c>
      <c r="AA4" s="33" t="n">
        <v>10</v>
      </c>
      <c r="AB4" s="33" t="n">
        <v>5.7</v>
      </c>
      <c r="AC4" s="33" t="n">
        <v>6</v>
      </c>
      <c r="AD4" s="33" t="n">
        <v>7.7</v>
      </c>
      <c r="AE4" s="33" t="n">
        <v>6.2</v>
      </c>
      <c r="AF4" s="33" t="n">
        <v>5.1</v>
      </c>
      <c r="AG4" s="33" t="n">
        <v>9.4</v>
      </c>
      <c r="AH4" s="33" t="n">
        <v>5.2</v>
      </c>
      <c r="AI4" s="36" t="n">
        <v>6.3</v>
      </c>
      <c r="AJ4" s="36" t="n">
        <v>4.8</v>
      </c>
      <c r="AK4" s="36" t="n">
        <v>2.3</v>
      </c>
      <c r="AL4" s="36" t="n">
        <v>8.699999999999999</v>
      </c>
      <c r="AM4" s="36" t="n">
        <v>8.4</v>
      </c>
      <c r="AN4" s="36" t="n">
        <v>7.7</v>
      </c>
      <c r="AO4" s="47" t="n">
        <v>4.6</v>
      </c>
      <c r="AP4" s="47" t="n">
        <v>3.7</v>
      </c>
      <c r="AQ4" s="47" t="n">
        <v>8.9</v>
      </c>
      <c r="AR4" s="36" t="n">
        <v>8.9</v>
      </c>
      <c r="AS4" s="36" t="n">
        <v>8.300000000000001</v>
      </c>
      <c r="AT4" s="36" t="n">
        <v>6.5</v>
      </c>
      <c r="AU4" s="36" t="n">
        <v>8.300000000000001</v>
      </c>
      <c r="AV4" s="36" t="n">
        <v>6.4</v>
      </c>
      <c r="AW4" s="36" t="n">
        <v>7.5</v>
      </c>
      <c r="AX4" s="36" t="n">
        <v>8.5</v>
      </c>
      <c r="AY4" s="36" t="n">
        <v>8.9</v>
      </c>
      <c r="AZ4" s="36" t="n">
        <v>8.1</v>
      </c>
      <c r="BA4" s="36" t="n">
        <v>6.2</v>
      </c>
      <c r="BB4" s="36" t="n">
        <v>5.6</v>
      </c>
      <c r="BC4" s="36" t="n">
        <v>5</v>
      </c>
      <c r="BD4" s="36" t="n">
        <v>6.5</v>
      </c>
      <c r="BE4" s="36" t="n">
        <v>4.5</v>
      </c>
      <c r="BF4" s="36" t="n">
        <v>6.5</v>
      </c>
      <c r="BG4" s="36" t="n">
        <v>8.699999999999999</v>
      </c>
      <c r="BH4" s="36" t="n">
        <v>4.4</v>
      </c>
      <c r="BI4" s="36" t="n">
        <v>7.5</v>
      </c>
      <c r="BJ4" s="36" t="n">
        <v>8</v>
      </c>
      <c r="BK4" s="36" t="n">
        <v>3.2</v>
      </c>
      <c r="BL4" s="36" t="n">
        <v>6.5</v>
      </c>
      <c r="BM4" s="36" t="n">
        <v>8.9</v>
      </c>
      <c r="BN4" s="36" t="n">
        <v>3</v>
      </c>
      <c r="BO4" s="36" t="n">
        <v>3.8</v>
      </c>
      <c r="BP4" s="36" t="n">
        <v>9.4</v>
      </c>
      <c r="BQ4" s="36" t="n">
        <v>8.699999999999999</v>
      </c>
      <c r="BR4" s="36" t="n">
        <v>8.699999999999999</v>
      </c>
      <c r="BS4" s="36" t="n">
        <v>7.2</v>
      </c>
      <c r="BT4" s="36" t="n">
        <v>1</v>
      </c>
      <c r="BU4" s="36" t="n">
        <v>7.7</v>
      </c>
      <c r="BV4" s="33" t="s">
        <v>122</v>
      </c>
      <c r="BW4" s="33" t="s">
        <v>123</v>
      </c>
      <c r="BX4" s="33" t="s">
        <v>124</v>
      </c>
      <c r="BY4" s="33" t="s">
        <v>125</v>
      </c>
      <c r="BZ4" s="33" t="s">
        <v>126</v>
      </c>
      <c r="CA4" s="33" t="s">
        <v>127</v>
      </c>
      <c r="CB4" s="33" t="s">
        <v>128</v>
      </c>
      <c r="CC4" s="33" t="s"/>
      <c r="CD4" s="33" t="s">
        <v>129</v>
      </c>
      <c r="CE4" s="33" t="s">
        <v>130</v>
      </c>
      <c r="CF4" s="33" t="s">
        <v>130</v>
      </c>
      <c r="CG4" s="33" t="s">
        <v>131</v>
      </c>
      <c r="CH4" s="33" t="s">
        <v>132</v>
      </c>
      <c r="CI4" s="33" t="s">
        <v>133</v>
      </c>
      <c r="CJ4" s="33" t="s">
        <v>121</v>
      </c>
      <c r="CK4" s="33" t="s">
        <v>134</v>
      </c>
      <c r="CL4" s="33" t="s">
        <v>135</v>
      </c>
      <c r="CM4" s="33" t="s">
        <v>136</v>
      </c>
      <c r="CN4" s="33" t="s">
        <v>137</v>
      </c>
    </row>
    <row r="5" spans="1:92">
      <c r="A5" s="33" t="s">
        <v>138</v>
      </c>
      <c r="B5" s="33" t="s">
        <v>139</v>
      </c>
      <c r="C5" s="33">
        <f>BX5&amp;"/"&amp;BV5&amp;"/"&amp;BY5</f>
        <v/>
      </c>
      <c r="D5" s="176">
        <f>AVERAGE(H5:L5)</f>
        <v/>
      </c>
      <c r="E5" s="176">
        <f>AVERAGE(M5:N5)</f>
        <v/>
      </c>
      <c r="F5" s="171">
        <f>AVERAGE(O5)</f>
        <v/>
      </c>
      <c r="G5" s="171">
        <f>AVERAGE(P5:Q5)</f>
        <v/>
      </c>
      <c r="H5" s="175" t="n">
        <v>5.7</v>
      </c>
      <c r="I5" s="175" t="n">
        <v>6.1</v>
      </c>
      <c r="J5" s="175" t="n">
        <v>7.3</v>
      </c>
      <c r="K5" s="175" t="n">
        <v>8.699999999999999</v>
      </c>
      <c r="L5" s="175" t="n">
        <v>10</v>
      </c>
      <c r="M5" s="175" t="n">
        <v>7.3</v>
      </c>
      <c r="N5" s="175" t="n">
        <v>3.4</v>
      </c>
      <c r="O5" s="175" t="n">
        <v>6.5</v>
      </c>
      <c r="P5" s="175" t="n">
        <v>5.2</v>
      </c>
      <c r="Q5" s="175" t="n">
        <v>5.8</v>
      </c>
      <c r="R5" s="33" t="s">
        <v>121</v>
      </c>
      <c r="S5" s="33" t="n">
        <v>4.4</v>
      </c>
      <c r="T5" s="33" t="n">
        <v>8.699999999999999</v>
      </c>
      <c r="U5" s="33" t="n">
        <v>96</v>
      </c>
      <c r="V5" s="33" t="n">
        <v>5.7</v>
      </c>
      <c r="W5" s="33" t="n">
        <v>6.1</v>
      </c>
      <c r="X5" s="33" t="n">
        <v>5</v>
      </c>
      <c r="Y5" s="33" t="n">
        <v>8</v>
      </c>
      <c r="Z5" s="33" t="n">
        <v>7.1</v>
      </c>
      <c r="AA5" s="33" t="n">
        <v>9.199999999999999</v>
      </c>
      <c r="AB5" s="33" t="n">
        <v>8.699999999999999</v>
      </c>
      <c r="AC5" s="33" t="n">
        <v>10</v>
      </c>
      <c r="AD5" s="33" t="n">
        <v>7.3</v>
      </c>
      <c r="AE5" s="33" t="n">
        <v>3.4</v>
      </c>
      <c r="AF5" s="33" t="n">
        <v>6.5</v>
      </c>
      <c r="AG5" s="33" t="n">
        <v>5.2</v>
      </c>
      <c r="AH5" s="33" t="n">
        <v>5.8</v>
      </c>
      <c r="AI5" s="36" t="n">
        <v>6.3</v>
      </c>
      <c r="AJ5" s="36" t="n">
        <v>6.6</v>
      </c>
      <c r="AK5" s="36" t="n">
        <v>4</v>
      </c>
      <c r="AL5" s="36" t="n">
        <v>6.8</v>
      </c>
      <c r="AM5" s="36" t="n">
        <v>5.5</v>
      </c>
      <c r="AN5" s="36" t="n">
        <v>5.8</v>
      </c>
      <c r="AO5" s="47" t="n">
        <v>3.7</v>
      </c>
      <c r="AP5" s="47" t="n">
        <v>5.5</v>
      </c>
      <c r="AQ5" s="47" t="n">
        <v>6.3</v>
      </c>
      <c r="AR5" s="36" t="n">
        <v>4.6</v>
      </c>
      <c r="AS5" s="36" t="n">
        <v>10</v>
      </c>
      <c r="AT5" s="36" t="n">
        <v>6.5</v>
      </c>
      <c r="AU5" s="36" t="n">
        <v>5.4</v>
      </c>
      <c r="AV5" s="36" t="n">
        <v>8.4</v>
      </c>
      <c r="AW5" s="36" t="n">
        <v>5.7</v>
      </c>
      <c r="AX5" s="36" t="n">
        <v>9.1</v>
      </c>
      <c r="AY5" s="36" t="n">
        <v>5.3</v>
      </c>
      <c r="AZ5" s="36" t="n">
        <v>9.1</v>
      </c>
      <c r="BA5" s="36" t="n">
        <v>7.2</v>
      </c>
      <c r="BB5" s="36" t="n">
        <v>8</v>
      </c>
      <c r="BC5" s="36" t="n">
        <v>7.3</v>
      </c>
      <c r="BD5" s="36" t="n">
        <v>10</v>
      </c>
      <c r="BE5" s="36" t="n">
        <v>6.5</v>
      </c>
      <c r="BF5" s="36" t="n">
        <v>10</v>
      </c>
      <c r="BG5" s="36" t="n">
        <v>6.3</v>
      </c>
      <c r="BH5" s="36" t="n">
        <v>7.6</v>
      </c>
      <c r="BI5" s="36" t="n">
        <v>5.9</v>
      </c>
      <c r="BJ5" s="36" t="n">
        <v>3.1</v>
      </c>
      <c r="BK5" s="36" t="n">
        <v>3.2</v>
      </c>
      <c r="BL5" s="36" t="n">
        <v>6.5</v>
      </c>
      <c r="BM5" s="36" t="n">
        <v>6.2</v>
      </c>
      <c r="BN5" s="36" t="n">
        <v>5.1</v>
      </c>
      <c r="BO5" s="36" t="n">
        <v>7.2</v>
      </c>
      <c r="BP5" s="36" t="n">
        <v>4.8</v>
      </c>
      <c r="BQ5" s="36" t="n">
        <v>6.5</v>
      </c>
      <c r="BR5" s="36" t="n">
        <v>4.5</v>
      </c>
      <c r="BS5" s="36" t="n">
        <v>6.2</v>
      </c>
      <c r="BT5" s="36" t="n">
        <v>4.4</v>
      </c>
      <c r="BU5" s="36" t="n">
        <v>6.5</v>
      </c>
      <c r="BV5" s="33" t="s">
        <v>140</v>
      </c>
      <c r="BW5" s="33" t="s">
        <v>141</v>
      </c>
      <c r="BX5" s="33" t="s">
        <v>142</v>
      </c>
      <c r="BY5" s="33" t="s">
        <v>125</v>
      </c>
      <c r="BZ5" s="33" t="s">
        <v>143</v>
      </c>
      <c r="CA5" s="33" t="s">
        <v>144</v>
      </c>
      <c r="CB5" s="33" t="s">
        <v>145</v>
      </c>
      <c r="CC5" s="33" t="s"/>
      <c r="CD5" s="33" t="s">
        <v>129</v>
      </c>
      <c r="CE5" s="33" t="s">
        <v>146</v>
      </c>
      <c r="CF5" s="33" t="s">
        <v>130</v>
      </c>
      <c r="CG5" s="33" t="s">
        <v>147</v>
      </c>
      <c r="CH5" s="33" t="s">
        <v>148</v>
      </c>
      <c r="CI5" s="33" t="s">
        <v>133</v>
      </c>
      <c r="CJ5" s="33" t="s">
        <v>121</v>
      </c>
      <c r="CK5" s="33" t="s">
        <v>149</v>
      </c>
      <c r="CL5" s="33" t="s">
        <v>150</v>
      </c>
      <c r="CM5" s="33" t="s">
        <v>151</v>
      </c>
      <c r="CN5" s="33" t="s">
        <v>137</v>
      </c>
    </row>
    <row r="6" spans="1:92">
      <c r="A6" s="33" t="s">
        <v>152</v>
      </c>
      <c r="B6" s="33" t="s">
        <v>153</v>
      </c>
      <c r="C6" s="33">
        <f>BX6&amp;"/"&amp;BV6&amp;"/"&amp;BY6</f>
        <v/>
      </c>
      <c r="D6" s="176">
        <f>AVERAGE(H6:L6)</f>
        <v/>
      </c>
      <c r="E6" s="176">
        <f>AVERAGE(M6:N6)</f>
        <v/>
      </c>
      <c r="F6" s="171">
        <f>AVERAGE(O6)</f>
        <v/>
      </c>
      <c r="G6" s="171">
        <f>AVERAGE(P6:Q6)</f>
        <v/>
      </c>
      <c r="H6" s="175" t="n">
        <v>8.199999999999999</v>
      </c>
      <c r="I6" s="175" t="n">
        <v>5.6</v>
      </c>
      <c r="J6" s="175" t="n">
        <v>6.6</v>
      </c>
      <c r="K6" s="175" t="n">
        <v>6</v>
      </c>
      <c r="L6" s="175" t="n">
        <v>9</v>
      </c>
      <c r="M6" s="175" t="n">
        <v>7.3</v>
      </c>
      <c r="N6" s="175" t="n">
        <v>4.8</v>
      </c>
      <c r="O6" s="175" t="n">
        <v>7.2</v>
      </c>
      <c r="P6" s="175" t="n">
        <v>6.8</v>
      </c>
      <c r="Q6" s="175" t="n">
        <v>2.4</v>
      </c>
      <c r="R6" s="33" t="s">
        <v>121</v>
      </c>
      <c r="S6" s="33" t="n">
        <v>3</v>
      </c>
      <c r="T6" s="33" t="n">
        <v>8.699999999999999</v>
      </c>
      <c r="U6" s="33" t="n">
        <v>85</v>
      </c>
      <c r="V6" s="33" t="n">
        <v>8.199999999999999</v>
      </c>
      <c r="W6" s="33" t="n">
        <v>5.6</v>
      </c>
      <c r="X6" s="33" t="n">
        <v>5.6</v>
      </c>
      <c r="Y6" s="33" t="n">
        <v>3.1</v>
      </c>
      <c r="Z6" s="33" t="n">
        <v>8.1</v>
      </c>
      <c r="AA6" s="33" t="n">
        <v>9.6</v>
      </c>
      <c r="AB6" s="33" t="n">
        <v>6</v>
      </c>
      <c r="AC6" s="33" t="n">
        <v>9</v>
      </c>
      <c r="AD6" s="33" t="n">
        <v>7.3</v>
      </c>
      <c r="AE6" s="33" t="n">
        <v>4.8</v>
      </c>
      <c r="AF6" s="33" t="n">
        <v>7.2</v>
      </c>
      <c r="AG6" s="33" t="n">
        <v>6.8</v>
      </c>
      <c r="AH6" s="33" t="n">
        <v>2.4</v>
      </c>
      <c r="AI6" s="36" t="n">
        <v>6.3</v>
      </c>
      <c r="AJ6" s="36" t="n">
        <v>10</v>
      </c>
      <c r="AK6" s="36" t="n">
        <v>5.7</v>
      </c>
      <c r="AL6" s="36" t="n">
        <v>6.8</v>
      </c>
      <c r="AM6" s="36" t="n">
        <v>4.1</v>
      </c>
      <c r="AN6" s="36" t="n">
        <v>5.8</v>
      </c>
      <c r="AO6" s="47" t="n">
        <v>7.3</v>
      </c>
      <c r="AP6" s="47" t="n">
        <v>5.5</v>
      </c>
      <c r="AQ6" s="47" t="n">
        <v>3.8</v>
      </c>
      <c r="AR6" s="36" t="n">
        <v>4.6</v>
      </c>
      <c r="AS6" s="36" t="n">
        <v>4.4</v>
      </c>
      <c r="AT6" s="36" t="n">
        <v>3.1</v>
      </c>
      <c r="AU6" s="36" t="n">
        <v>7.7</v>
      </c>
      <c r="AV6" s="36" t="n">
        <v>4.5</v>
      </c>
      <c r="AW6" s="36" t="n">
        <v>9.199999999999999</v>
      </c>
      <c r="AX6" s="36" t="n">
        <v>9.1</v>
      </c>
      <c r="AY6" s="36" t="n">
        <v>5.9</v>
      </c>
      <c r="AZ6" s="36" t="n">
        <v>9.1</v>
      </c>
      <c r="BA6" s="36" t="n">
        <v>6.2</v>
      </c>
      <c r="BB6" s="36" t="n">
        <v>8</v>
      </c>
      <c r="BC6" s="36" t="n">
        <v>3.3</v>
      </c>
      <c r="BD6" s="36" t="n">
        <v>10</v>
      </c>
      <c r="BE6" s="36" t="n">
        <v>4.5</v>
      </c>
      <c r="BF6" s="36" t="n">
        <v>8.5</v>
      </c>
      <c r="BG6" s="36" t="n">
        <v>6.3</v>
      </c>
      <c r="BH6" s="36" t="n">
        <v>7.6</v>
      </c>
      <c r="BI6" s="36" t="n">
        <v>5.9</v>
      </c>
      <c r="BJ6" s="36" t="n">
        <v>2</v>
      </c>
      <c r="BK6" s="36" t="n">
        <v>5</v>
      </c>
      <c r="BL6" s="36" t="n">
        <v>8.199999999999999</v>
      </c>
      <c r="BM6" s="36" t="n">
        <v>6.2</v>
      </c>
      <c r="BN6" s="36" t="n">
        <v>6.6</v>
      </c>
      <c r="BO6" s="36" t="n">
        <v>7.2</v>
      </c>
      <c r="BP6" s="36" t="n">
        <v>7.4</v>
      </c>
      <c r="BQ6" s="36" t="n">
        <v>6</v>
      </c>
      <c r="BR6" s="36" t="n">
        <v>6.6</v>
      </c>
      <c r="BS6" s="36" t="n">
        <v>4.4</v>
      </c>
      <c r="BT6" s="36" t="n">
        <v>1.5</v>
      </c>
      <c r="BU6" s="36" t="n">
        <v>4.8</v>
      </c>
      <c r="BV6" s="33" t="s">
        <v>140</v>
      </c>
      <c r="BW6" s="33" t="s">
        <v>154</v>
      </c>
      <c r="BX6" s="33" t="s">
        <v>155</v>
      </c>
      <c r="BY6" s="33" t="s">
        <v>156</v>
      </c>
      <c r="BZ6" s="33" t="s">
        <v>157</v>
      </c>
      <c r="CA6" s="33" t="s">
        <v>158</v>
      </c>
      <c r="CB6" s="33" t="s">
        <v>159</v>
      </c>
      <c r="CC6" s="33" t="s"/>
      <c r="CD6" s="33" t="s">
        <v>129</v>
      </c>
      <c r="CE6" s="33" t="s">
        <v>160</v>
      </c>
      <c r="CF6" s="33" t="s">
        <v>130</v>
      </c>
      <c r="CG6" s="33" t="s">
        <v>161</v>
      </c>
      <c r="CH6" s="33" t="s">
        <v>148</v>
      </c>
      <c r="CI6" s="33" t="s">
        <v>133</v>
      </c>
      <c r="CJ6" s="33" t="s">
        <v>121</v>
      </c>
      <c r="CK6" s="33" t="s">
        <v>162</v>
      </c>
      <c r="CL6" s="33" t="s">
        <v>150</v>
      </c>
      <c r="CM6" s="33" t="s">
        <v>163</v>
      </c>
      <c r="CN6" s="33" t="s">
        <v>164</v>
      </c>
    </row>
    <row r="7" spans="1:92">
      <c r="A7" s="33" t="s">
        <v>165</v>
      </c>
      <c r="B7" s="33" t="s">
        <v>166</v>
      </c>
      <c r="C7" s="33">
        <f>BX7&amp;"/"&amp;BV7&amp;"/"&amp;BY7</f>
        <v/>
      </c>
      <c r="D7" s="176">
        <f>AVERAGE(H7:L7)</f>
        <v/>
      </c>
      <c r="E7" s="176">
        <f>AVERAGE(M7:N7)</f>
        <v/>
      </c>
      <c r="F7" s="176">
        <f>AVERAGE(O7)</f>
        <v/>
      </c>
      <c r="G7" s="176">
        <f>AVERAGE(P7:Q7)</f>
        <v/>
      </c>
      <c r="H7" s="175" t="n">
        <v>6.4</v>
      </c>
      <c r="I7" s="175" t="n">
        <v>5.1</v>
      </c>
      <c r="J7" s="175" t="n">
        <v>4.8</v>
      </c>
      <c r="K7" s="175" t="n">
        <v>7.5</v>
      </c>
      <c r="L7" s="175" t="n">
        <v>10</v>
      </c>
      <c r="M7" s="175" t="n">
        <v>5.8</v>
      </c>
      <c r="N7" s="175" t="n">
        <v>5.4</v>
      </c>
      <c r="O7" s="175" t="n">
        <v>5.2</v>
      </c>
      <c r="P7" s="175" t="n">
        <v>5.1</v>
      </c>
      <c r="Q7" s="175" t="n">
        <v>4.5</v>
      </c>
      <c r="R7" s="33" t="s">
        <v>121</v>
      </c>
      <c r="S7" s="33" t="n">
        <v>4.4</v>
      </c>
      <c r="T7" s="33" t="n">
        <v>9</v>
      </c>
      <c r="U7" s="33" t="n">
        <v>78</v>
      </c>
      <c r="V7" s="33" t="n">
        <v>6.4</v>
      </c>
      <c r="W7" s="33" t="n">
        <v>5.1</v>
      </c>
      <c r="X7" s="33" t="n">
        <v>4.6</v>
      </c>
      <c r="Y7" s="33" t="n">
        <v>2.8</v>
      </c>
      <c r="Z7" s="33" t="n">
        <v>5</v>
      </c>
      <c r="AA7" s="33" t="n">
        <v>6.8</v>
      </c>
      <c r="AB7" s="33" t="n">
        <v>7.5</v>
      </c>
      <c r="AC7" s="33" t="n">
        <v>10</v>
      </c>
      <c r="AD7" s="33" t="n">
        <v>5.8</v>
      </c>
      <c r="AE7" s="33" t="n">
        <v>5.4</v>
      </c>
      <c r="AF7" s="33" t="n">
        <v>5.2</v>
      </c>
      <c r="AG7" s="33" t="n">
        <v>5.1</v>
      </c>
      <c r="AH7" s="33" t="n">
        <v>4.5</v>
      </c>
      <c r="AI7" s="36" t="n">
        <v>4.4</v>
      </c>
      <c r="AJ7" s="36" t="n">
        <v>10</v>
      </c>
      <c r="AK7" s="36" t="n">
        <v>4</v>
      </c>
      <c r="AL7" s="36" t="n">
        <v>6.8</v>
      </c>
      <c r="AM7" s="36" t="n">
        <v>5.5</v>
      </c>
      <c r="AN7" s="36" t="n">
        <v>3.2</v>
      </c>
      <c r="AO7" s="47" t="n">
        <v>3.7</v>
      </c>
      <c r="AP7" s="47" t="n">
        <v>7.3</v>
      </c>
      <c r="AQ7" s="47" t="n">
        <v>3.8</v>
      </c>
      <c r="AR7" s="36" t="n">
        <v>2.2</v>
      </c>
      <c r="AS7" s="36" t="n">
        <v>6.3</v>
      </c>
      <c r="AT7" s="36" t="n">
        <v>3.1</v>
      </c>
      <c r="AU7" s="36" t="n">
        <v>5.4</v>
      </c>
      <c r="AV7" s="36" t="n">
        <v>4.5</v>
      </c>
      <c r="AW7" s="36" t="n">
        <v>5.7</v>
      </c>
      <c r="AX7" s="36" t="n">
        <v>4.6</v>
      </c>
      <c r="AY7" s="36" t="n">
        <v>5.3</v>
      </c>
      <c r="AZ7" s="36" t="n">
        <v>9.1</v>
      </c>
      <c r="BA7" s="36" t="n">
        <v>9.1</v>
      </c>
      <c r="BB7" s="36" t="n">
        <v>6.8</v>
      </c>
      <c r="BC7" s="36" t="n">
        <v>4.4</v>
      </c>
      <c r="BD7" s="36" t="n">
        <v>10</v>
      </c>
      <c r="BE7" s="36" t="n">
        <v>6.5</v>
      </c>
      <c r="BF7" s="36" t="n">
        <v>10</v>
      </c>
      <c r="BG7" s="36" t="n">
        <v>5.2</v>
      </c>
      <c r="BH7" s="36" t="n">
        <v>4.4</v>
      </c>
      <c r="BI7" s="36" t="n">
        <v>7.5</v>
      </c>
      <c r="BJ7" s="36" t="n">
        <v>4.7</v>
      </c>
      <c r="BK7" s="36" t="n">
        <v>6.9</v>
      </c>
      <c r="BL7" s="36" t="n">
        <v>4.8</v>
      </c>
      <c r="BM7" s="36" t="n">
        <v>4.9</v>
      </c>
      <c r="BN7" s="36" t="n">
        <v>3.7</v>
      </c>
      <c r="BO7" s="36" t="n">
        <v>7.2</v>
      </c>
      <c r="BP7" s="36" t="n">
        <v>4.8</v>
      </c>
      <c r="BQ7" s="36" t="n">
        <v>5.4</v>
      </c>
      <c r="BR7" s="36" t="n">
        <v>5.2</v>
      </c>
      <c r="BS7" s="36" t="n">
        <v>7.2</v>
      </c>
      <c r="BT7" s="36" t="n">
        <v>1</v>
      </c>
      <c r="BU7" s="36" t="n">
        <v>6.5</v>
      </c>
      <c r="BV7" s="33" t="s">
        <v>122</v>
      </c>
      <c r="BW7" s="33" t="s">
        <v>167</v>
      </c>
      <c r="BX7" s="33" t="s">
        <v>168</v>
      </c>
      <c r="BY7" s="33" t="s">
        <v>156</v>
      </c>
      <c r="BZ7" s="33" t="s">
        <v>169</v>
      </c>
      <c r="CA7" s="33" t="s">
        <v>170</v>
      </c>
      <c r="CB7" s="33" t="s">
        <v>171</v>
      </c>
      <c r="CC7" s="33" t="s"/>
      <c r="CD7" s="33" t="s">
        <v>129</v>
      </c>
      <c r="CE7" s="33" t="s">
        <v>162</v>
      </c>
      <c r="CF7" s="33" t="s">
        <v>172</v>
      </c>
      <c r="CG7" s="33" t="s">
        <v>173</v>
      </c>
      <c r="CH7" s="33" t="s">
        <v>132</v>
      </c>
      <c r="CI7" s="33" t="s">
        <v>174</v>
      </c>
      <c r="CJ7" s="33" t="s">
        <v>121</v>
      </c>
      <c r="CK7" s="33" t="n">
        <v>4.4</v>
      </c>
      <c r="CL7" s="33" t="n">
        <v>9</v>
      </c>
      <c r="CM7" s="33" t="n">
        <v>78</v>
      </c>
      <c r="CN7" s="27" t="n">
        <v>0.8100000000000001</v>
      </c>
    </row>
    <row r="8" spans="1:92">
      <c r="A8" s="33" t="s">
        <v>175</v>
      </c>
      <c r="B8" s="33" t="s">
        <v>176</v>
      </c>
      <c r="C8" s="33">
        <f>BX8&amp;"/"&amp;BV8&amp;"/"&amp;BY8</f>
        <v/>
      </c>
      <c r="D8" s="176">
        <f>AVERAGE(H8:L8)</f>
        <v/>
      </c>
      <c r="E8" s="176">
        <f>AVERAGE(M8:N8)</f>
        <v/>
      </c>
      <c r="F8" s="171">
        <f>AVERAGE(O8)</f>
        <v/>
      </c>
      <c r="G8" s="171">
        <f>AVERAGE(P8:Q8)</f>
        <v/>
      </c>
      <c r="H8" s="175" t="n">
        <v>3</v>
      </c>
      <c r="I8" s="175" t="n">
        <v>7.5</v>
      </c>
      <c r="J8" s="175" t="n">
        <v>6.8</v>
      </c>
      <c r="K8" s="175" t="n">
        <v>4.9</v>
      </c>
      <c r="L8" s="175" t="n">
        <v>5</v>
      </c>
      <c r="M8" s="175" t="n">
        <v>9.5</v>
      </c>
      <c r="N8" s="175" t="n">
        <v>6.8</v>
      </c>
      <c r="O8" s="175" t="n">
        <v>6.2</v>
      </c>
      <c r="P8" s="175" t="n">
        <v>9.199999999999999</v>
      </c>
      <c r="Q8" s="175" t="n">
        <v>6.8</v>
      </c>
      <c r="R8" s="33" t="s">
        <v>177</v>
      </c>
      <c r="S8" s="33" t="n">
        <v>8.699999999999999</v>
      </c>
      <c r="T8" s="33" t="n">
        <v>9</v>
      </c>
      <c r="U8" s="33" t="n">
        <v>89</v>
      </c>
      <c r="V8" s="33" t="n">
        <v>3</v>
      </c>
      <c r="W8" s="33" t="n">
        <v>7.5</v>
      </c>
      <c r="X8" s="33" t="n">
        <v>7.9</v>
      </c>
      <c r="Y8" s="33" t="n">
        <v>3.4</v>
      </c>
      <c r="Z8" s="33" t="n">
        <v>6</v>
      </c>
      <c r="AA8" s="33" t="n">
        <v>10</v>
      </c>
      <c r="AB8" s="33" t="n">
        <v>4.9</v>
      </c>
      <c r="AC8" s="33" t="n">
        <v>5</v>
      </c>
      <c r="AD8" s="33" t="n">
        <v>9.5</v>
      </c>
      <c r="AE8" s="33" t="n">
        <v>6.8</v>
      </c>
      <c r="AF8" s="33" t="n">
        <v>6.2</v>
      </c>
      <c r="AG8" s="33" t="n">
        <v>9.199999999999999</v>
      </c>
      <c r="AH8" s="33" t="n">
        <v>6.8</v>
      </c>
      <c r="AI8" s="36" t="n">
        <v>4.4</v>
      </c>
      <c r="AJ8" s="36" t="n">
        <v>4.8</v>
      </c>
      <c r="AK8" s="36" t="n">
        <v>2.3</v>
      </c>
      <c r="AL8" s="36" t="n">
        <v>6.8</v>
      </c>
      <c r="AM8" s="36" t="n">
        <v>7.6</v>
      </c>
      <c r="AN8" s="36" t="n">
        <v>7.1</v>
      </c>
      <c r="AO8" s="47" t="n">
        <v>7.3</v>
      </c>
      <c r="AP8" s="47" t="n">
        <v>5.5</v>
      </c>
      <c r="AQ8" s="47" t="n">
        <v>8.300000000000001</v>
      </c>
      <c r="AR8" s="36" t="n">
        <v>8.9</v>
      </c>
      <c r="AS8" s="36" t="n">
        <v>2.4</v>
      </c>
      <c r="AT8" s="36" t="n">
        <v>1.4</v>
      </c>
      <c r="AU8" s="36" t="n">
        <v>5.4</v>
      </c>
      <c r="AV8" s="36" t="n">
        <v>6.4</v>
      </c>
      <c r="AW8" s="36" t="n">
        <v>5.7</v>
      </c>
      <c r="AX8" s="36" t="n">
        <v>10</v>
      </c>
      <c r="AY8" s="36" t="n">
        <v>9.5</v>
      </c>
      <c r="AZ8" s="36" t="n">
        <v>6.2</v>
      </c>
      <c r="BA8" s="36" t="n">
        <v>5.3</v>
      </c>
      <c r="BB8" s="36" t="n">
        <v>5.6</v>
      </c>
      <c r="BC8" s="36" t="n">
        <v>4.4</v>
      </c>
      <c r="BD8" s="36" t="n">
        <v>4.5</v>
      </c>
      <c r="BE8" s="36" t="n">
        <v>2.5</v>
      </c>
      <c r="BF8" s="36" t="n">
        <v>8.5</v>
      </c>
      <c r="BG8" s="36" t="n">
        <v>8.699999999999999</v>
      </c>
      <c r="BH8" s="36" t="n">
        <v>9.199999999999999</v>
      </c>
      <c r="BI8" s="36" t="n">
        <v>5.9</v>
      </c>
      <c r="BJ8" s="36" t="n">
        <v>9</v>
      </c>
      <c r="BK8" s="36" t="n">
        <v>6.9</v>
      </c>
      <c r="BL8" s="36" t="n">
        <v>3</v>
      </c>
      <c r="BM8" s="36" t="n">
        <v>8.300000000000001</v>
      </c>
      <c r="BN8" s="36" t="n">
        <v>5.8</v>
      </c>
      <c r="BO8" s="36" t="n">
        <v>3.8</v>
      </c>
      <c r="BP8" s="36" t="n">
        <v>8.800000000000001</v>
      </c>
      <c r="BQ8" s="36" t="n">
        <v>8.699999999999999</v>
      </c>
      <c r="BR8" s="36" t="n">
        <v>8.699999999999999</v>
      </c>
      <c r="BS8" s="36" t="n">
        <v>6.2</v>
      </c>
      <c r="BT8" s="36" t="n">
        <v>3.8</v>
      </c>
      <c r="BU8" s="36" t="n">
        <v>8.9</v>
      </c>
      <c r="BV8" s="33" t="s">
        <v>122</v>
      </c>
      <c r="BW8" s="33" t="s">
        <v>178</v>
      </c>
      <c r="BX8" s="33" t="s">
        <v>179</v>
      </c>
      <c r="BY8" s="33" t="s">
        <v>125</v>
      </c>
      <c r="BZ8" s="33" t="s">
        <v>180</v>
      </c>
      <c r="CA8" s="33" t="s">
        <v>181</v>
      </c>
      <c r="CB8" s="33" t="s">
        <v>182</v>
      </c>
      <c r="CC8" s="33" t="s"/>
      <c r="CD8" s="33" t="s">
        <v>129</v>
      </c>
      <c r="CE8" s="33" t="s">
        <v>130</v>
      </c>
      <c r="CF8" s="33" t="s">
        <v>130</v>
      </c>
      <c r="CG8" s="33" t="s">
        <v>183</v>
      </c>
      <c r="CH8" s="33" t="s">
        <v>132</v>
      </c>
      <c r="CI8" s="33" t="s">
        <v>133</v>
      </c>
      <c r="CJ8" s="33" t="s">
        <v>177</v>
      </c>
      <c r="CK8" s="33" t="s">
        <v>150</v>
      </c>
      <c r="CL8" s="33" t="s">
        <v>172</v>
      </c>
      <c r="CM8" s="33" t="s">
        <v>184</v>
      </c>
      <c r="CN8" s="33" t="s">
        <v>185</v>
      </c>
    </row>
    <row r="9" spans="1:92">
      <c r="A9" s="33" t="s">
        <v>186</v>
      </c>
      <c r="B9" s="33" t="s">
        <v>187</v>
      </c>
      <c r="C9" s="33">
        <f>BX9&amp;"/"&amp;BV9&amp;"/"&amp;BY9</f>
        <v/>
      </c>
      <c r="D9" s="176">
        <f>AVERAGE(H9:L9)</f>
        <v/>
      </c>
      <c r="E9" s="176">
        <f>AVERAGE(M9:N9)</f>
        <v/>
      </c>
      <c r="F9" s="171">
        <f>AVERAGE(O9)</f>
        <v/>
      </c>
      <c r="G9" s="171">
        <f>AVERAGE(P9:Q9)</f>
        <v/>
      </c>
      <c r="H9" s="175" t="n">
        <v>6.6</v>
      </c>
      <c r="I9" s="175" t="n">
        <v>6.7</v>
      </c>
      <c r="J9" s="175" t="n">
        <v>7.4</v>
      </c>
      <c r="K9" s="175" t="n">
        <v>5.2</v>
      </c>
      <c r="L9" s="175" t="n">
        <v>5.8</v>
      </c>
      <c r="M9" s="175" t="n">
        <v>8.300000000000001</v>
      </c>
      <c r="N9" s="175" t="n">
        <v>6.2</v>
      </c>
      <c r="O9" s="175" t="n">
        <v>5.4</v>
      </c>
      <c r="P9" s="175" t="n">
        <v>8</v>
      </c>
      <c r="Q9" s="175" t="n">
        <v>8.5</v>
      </c>
      <c r="R9" s="33" t="s">
        <v>121</v>
      </c>
      <c r="S9" s="33" t="n">
        <v>7.7</v>
      </c>
      <c r="T9" s="33" t="n">
        <v>9.699999999999999</v>
      </c>
      <c r="U9" s="33" t="n">
        <v>99</v>
      </c>
      <c r="V9" s="33" t="n">
        <v>6.6</v>
      </c>
      <c r="W9" s="33" t="n">
        <v>6.7</v>
      </c>
      <c r="X9" s="33" t="n">
        <v>7.6</v>
      </c>
      <c r="Y9" s="33" t="n">
        <v>4.8</v>
      </c>
      <c r="Z9" s="33" t="n">
        <v>7.3</v>
      </c>
      <c r="AA9" s="33" t="n">
        <v>10</v>
      </c>
      <c r="AB9" s="33" t="n">
        <v>5.2</v>
      </c>
      <c r="AC9" s="33" t="n">
        <v>5.8</v>
      </c>
      <c r="AD9" s="33" t="n">
        <v>8.300000000000001</v>
      </c>
      <c r="AE9" s="33" t="n">
        <v>6.2</v>
      </c>
      <c r="AF9" s="33" t="n">
        <v>5.4</v>
      </c>
      <c r="AG9" s="33" t="n">
        <v>8</v>
      </c>
      <c r="AH9" s="33" t="n">
        <v>8.5</v>
      </c>
      <c r="AI9" s="36" t="n">
        <v>8.199999999999999</v>
      </c>
      <c r="AJ9" s="36" t="n">
        <v>4.8</v>
      </c>
      <c r="AK9" s="36" t="n">
        <v>5.7</v>
      </c>
      <c r="AL9" s="36" t="n">
        <v>5.5</v>
      </c>
      <c r="AM9" s="36" t="n">
        <v>5.5</v>
      </c>
      <c r="AN9" s="36" t="n">
        <v>8.4</v>
      </c>
      <c r="AO9" s="47" t="n">
        <v>7.3</v>
      </c>
      <c r="AP9" s="47" t="n">
        <v>5.5</v>
      </c>
      <c r="AQ9" s="47" t="n">
        <v>7.6</v>
      </c>
      <c r="AR9" s="36" t="n">
        <v>7.7</v>
      </c>
      <c r="AS9" s="36" t="n">
        <v>4.4</v>
      </c>
      <c r="AT9" s="36" t="n">
        <v>3.1</v>
      </c>
      <c r="AU9" s="36" t="n">
        <v>6</v>
      </c>
      <c r="AV9" s="36" t="n">
        <v>6.4</v>
      </c>
      <c r="AW9" s="36" t="n">
        <v>7.5</v>
      </c>
      <c r="AX9" s="36" t="n">
        <v>9.1</v>
      </c>
      <c r="AY9" s="36" t="n">
        <v>7.7</v>
      </c>
      <c r="AZ9" s="36" t="n">
        <v>9.1</v>
      </c>
      <c r="BA9" s="36" t="n">
        <v>5.3</v>
      </c>
      <c r="BB9" s="36" t="n">
        <v>5.6</v>
      </c>
      <c r="BC9" s="36" t="n">
        <v>5</v>
      </c>
      <c r="BD9" s="36" t="n">
        <v>10</v>
      </c>
      <c r="BE9" s="36" t="n">
        <v>4.5</v>
      </c>
      <c r="BF9" s="36" t="n">
        <v>2.5</v>
      </c>
      <c r="BG9" s="36" t="n">
        <v>8.1</v>
      </c>
      <c r="BH9" s="36" t="n">
        <v>7.6</v>
      </c>
      <c r="BI9" s="36" t="n">
        <v>5.9</v>
      </c>
      <c r="BJ9" s="36" t="n">
        <v>8</v>
      </c>
      <c r="BK9" s="36" t="n">
        <v>5</v>
      </c>
      <c r="BL9" s="36" t="n">
        <v>4.8</v>
      </c>
      <c r="BM9" s="36" t="n">
        <v>7.6</v>
      </c>
      <c r="BN9" s="36" t="n">
        <v>6.6</v>
      </c>
      <c r="BO9" s="36" t="n">
        <v>2.1</v>
      </c>
      <c r="BP9" s="36" t="n">
        <v>7.4</v>
      </c>
      <c r="BQ9" s="36" t="n">
        <v>7.6</v>
      </c>
      <c r="BR9" s="36" t="n">
        <v>8</v>
      </c>
      <c r="BS9" s="36" t="n">
        <v>7.2</v>
      </c>
      <c r="BT9" s="36" t="n">
        <v>7.2</v>
      </c>
      <c r="BU9" s="36" t="n">
        <v>7.7</v>
      </c>
      <c r="BV9" s="33" t="s">
        <v>140</v>
      </c>
      <c r="BW9" s="33" t="s">
        <v>188</v>
      </c>
      <c r="BX9" s="33" t="s">
        <v>189</v>
      </c>
      <c r="BY9" s="33" t="s">
        <v>156</v>
      </c>
      <c r="BZ9" s="33" t="s">
        <v>190</v>
      </c>
      <c r="CA9" s="33" t="s">
        <v>191</v>
      </c>
      <c r="CB9" s="33" t="s">
        <v>192</v>
      </c>
      <c r="CC9" s="33" t="s"/>
      <c r="CD9" s="33" t="s">
        <v>129</v>
      </c>
      <c r="CE9" s="33" t="s">
        <v>193</v>
      </c>
      <c r="CF9" s="33" t="s">
        <v>130</v>
      </c>
      <c r="CG9" s="33" t="s">
        <v>194</v>
      </c>
      <c r="CH9" s="33" t="s">
        <v>132</v>
      </c>
      <c r="CI9" s="33" t="s">
        <v>133</v>
      </c>
      <c r="CJ9" s="33" t="s">
        <v>121</v>
      </c>
      <c r="CK9" s="33" t="s">
        <v>195</v>
      </c>
      <c r="CL9" s="33" t="s">
        <v>135</v>
      </c>
      <c r="CM9" s="33" t="s">
        <v>196</v>
      </c>
      <c r="CN9" s="33" t="s">
        <v>197</v>
      </c>
    </row>
    <row r="10" spans="1:92">
      <c r="A10" s="33" t="s">
        <v>198</v>
      </c>
      <c r="B10" s="33" t="s">
        <v>199</v>
      </c>
      <c r="C10" s="33">
        <f>BX10&amp;"/"&amp;BV10&amp;"/"&amp;BY10</f>
        <v/>
      </c>
      <c r="D10" s="176">
        <f>AVERAGE(H10:L10)</f>
        <v/>
      </c>
      <c r="E10" s="176">
        <f>AVERAGE(M10:N10)</f>
        <v/>
      </c>
      <c r="F10" s="171">
        <f>AVERAGE(O10)</f>
        <v/>
      </c>
      <c r="G10" s="171">
        <f>AVERAGE(P10:Q10)</f>
        <v/>
      </c>
      <c r="H10" s="175" t="n">
        <v>4.7</v>
      </c>
      <c r="I10" s="175" t="n">
        <v>2.9</v>
      </c>
      <c r="J10" s="175" t="n">
        <v>5.2</v>
      </c>
      <c r="K10" s="175" t="n">
        <v>5.1</v>
      </c>
      <c r="L10" s="175" t="n">
        <v>7.9</v>
      </c>
      <c r="M10" s="175" t="n">
        <v>6.3</v>
      </c>
      <c r="N10" s="175" t="n">
        <v>5</v>
      </c>
      <c r="O10" s="175" t="n">
        <v>1.5</v>
      </c>
      <c r="P10" s="175" t="n">
        <v>4.6</v>
      </c>
      <c r="Q10" s="175" t="n">
        <v>3.8</v>
      </c>
      <c r="R10" s="33" t="s">
        <v>121</v>
      </c>
      <c r="S10" s="33" t="n">
        <v>3.9</v>
      </c>
      <c r="T10" s="33" t="n">
        <v>8.9</v>
      </c>
      <c r="U10" s="33" t="n">
        <v>79</v>
      </c>
      <c r="V10" s="33" t="n">
        <v>4.7</v>
      </c>
      <c r="W10" s="33" t="n">
        <v>2.9</v>
      </c>
      <c r="X10" s="33" t="n">
        <v>3.9</v>
      </c>
      <c r="Y10" s="33" t="n">
        <v>3.7</v>
      </c>
      <c r="Z10" s="33" t="n">
        <v>4.8</v>
      </c>
      <c r="AA10" s="33" t="n">
        <v>8.4</v>
      </c>
      <c r="AB10" s="33" t="n">
        <v>5.1</v>
      </c>
      <c r="AC10" s="33" t="n">
        <v>7.9</v>
      </c>
      <c r="AD10" s="33" t="n">
        <v>6.3</v>
      </c>
      <c r="AE10" s="33" t="n">
        <v>5</v>
      </c>
      <c r="AF10" s="33" t="n">
        <v>1.5</v>
      </c>
      <c r="AG10" s="33" t="n">
        <v>4.6</v>
      </c>
      <c r="AH10" s="33" t="n">
        <v>3.8</v>
      </c>
      <c r="AI10" s="36" t="n">
        <v>4.4</v>
      </c>
      <c r="AJ10" s="36" t="n">
        <v>3</v>
      </c>
      <c r="AK10" s="36" t="n">
        <v>7.5</v>
      </c>
      <c r="AL10" s="36" t="n">
        <v>4.9</v>
      </c>
      <c r="AM10" s="36" t="n">
        <v>2.6</v>
      </c>
      <c r="AN10" s="36" t="n">
        <v>2.6</v>
      </c>
      <c r="AO10" s="47" t="n">
        <v>5.5</v>
      </c>
      <c r="AP10" s="47" t="n">
        <v>5.5</v>
      </c>
      <c r="AQ10" s="47" t="n">
        <v>2.5</v>
      </c>
      <c r="AR10" s="36" t="n">
        <v>2.2</v>
      </c>
      <c r="AS10" s="36" t="n">
        <v>6.3</v>
      </c>
      <c r="AT10" s="36" t="n">
        <v>4.8</v>
      </c>
      <c r="AU10" s="36" t="n">
        <v>6.6</v>
      </c>
      <c r="AV10" s="36" t="n">
        <v>4.5</v>
      </c>
      <c r="AW10" s="36" t="n">
        <v>4</v>
      </c>
      <c r="AX10" s="36" t="n">
        <v>6.3</v>
      </c>
      <c r="AY10" s="36" t="n">
        <v>6.5</v>
      </c>
      <c r="AZ10" s="36" t="n">
        <v>9.1</v>
      </c>
      <c r="BA10" s="36" t="n">
        <v>6.2</v>
      </c>
      <c r="BB10" s="36" t="n">
        <v>6.8</v>
      </c>
      <c r="BC10" s="36" t="n">
        <v>2.7</v>
      </c>
      <c r="BD10" s="36" t="n">
        <v>10</v>
      </c>
      <c r="BE10" s="36" t="n">
        <v>4.5</v>
      </c>
      <c r="BF10" s="36" t="n">
        <v>6.5</v>
      </c>
      <c r="BG10" s="36" t="n">
        <v>2.8</v>
      </c>
      <c r="BH10" s="36" t="n">
        <v>7.6</v>
      </c>
      <c r="BI10" s="36" t="n">
        <v>7.5</v>
      </c>
      <c r="BJ10" s="36" t="n">
        <v>5.8</v>
      </c>
      <c r="BK10" s="36" t="n">
        <v>5</v>
      </c>
      <c r="BL10" s="36" t="n">
        <v>4.8</v>
      </c>
      <c r="BM10" s="36" t="n">
        <v>3.5</v>
      </c>
      <c r="BN10" s="36" t="n">
        <v>1</v>
      </c>
      <c r="BO10" s="36" t="n">
        <v>3.8</v>
      </c>
      <c r="BP10" s="36" t="n">
        <v>4.8</v>
      </c>
      <c r="BQ10" s="36" t="n">
        <v>4.9</v>
      </c>
      <c r="BR10" s="36" t="n">
        <v>4.5</v>
      </c>
      <c r="BS10" s="36" t="n">
        <v>2.5</v>
      </c>
      <c r="BT10" s="36" t="n">
        <v>3.2</v>
      </c>
      <c r="BU10" s="36" t="n">
        <v>7.7</v>
      </c>
      <c r="BV10" s="33" t="s">
        <v>122</v>
      </c>
      <c r="BW10" s="33" t="s">
        <v>200</v>
      </c>
      <c r="BX10" s="33" t="s">
        <v>201</v>
      </c>
      <c r="BY10" s="33" t="s">
        <v>125</v>
      </c>
      <c r="BZ10" s="33" t="s">
        <v>202</v>
      </c>
      <c r="CA10" s="33" t="s">
        <v>203</v>
      </c>
      <c r="CB10" s="33" t="s">
        <v>204</v>
      </c>
      <c r="CC10" s="33" t="s"/>
      <c r="CD10" s="33" t="s">
        <v>129</v>
      </c>
      <c r="CE10" s="33" t="s">
        <v>130</v>
      </c>
      <c r="CF10" s="33" t="s">
        <v>160</v>
      </c>
      <c r="CG10" s="33" t="s">
        <v>205</v>
      </c>
      <c r="CH10" s="33" t="s">
        <v>132</v>
      </c>
      <c r="CI10" s="33" t="s">
        <v>133</v>
      </c>
      <c r="CJ10" s="33" t="s">
        <v>121</v>
      </c>
      <c r="CK10" s="33" t="s">
        <v>206</v>
      </c>
      <c r="CL10" s="33" t="s">
        <v>207</v>
      </c>
      <c r="CM10" s="33" t="s">
        <v>208</v>
      </c>
      <c r="CN10" s="33" t="s">
        <v>209</v>
      </c>
    </row>
    <row r="11" spans="1:92">
      <c r="A11" s="33" t="s">
        <v>210</v>
      </c>
      <c r="B11" s="33" t="s">
        <v>211</v>
      </c>
      <c r="C11" s="33">
        <f>BX11&amp;"/"&amp;BV11&amp;"/"&amp;BY11</f>
        <v/>
      </c>
      <c r="D11" s="176">
        <f>AVERAGE(H11:L11)</f>
        <v/>
      </c>
      <c r="E11" s="176">
        <f>AVERAGE(M11:N11)</f>
        <v/>
      </c>
      <c r="F11" s="171">
        <f>AVERAGE(O11)</f>
        <v/>
      </c>
      <c r="G11" s="171">
        <f>AVERAGE(P11:Q11)</f>
        <v/>
      </c>
      <c r="H11" s="175" t="n">
        <v>3.8</v>
      </c>
      <c r="I11" s="175" t="n">
        <v>5.9</v>
      </c>
      <c r="J11" s="175" t="n">
        <v>6.8</v>
      </c>
      <c r="K11" s="175" t="n">
        <v>8.699999999999999</v>
      </c>
      <c r="L11" s="175" t="n">
        <v>9</v>
      </c>
      <c r="M11" s="175" t="n">
        <v>9.5</v>
      </c>
      <c r="N11" s="175" t="n">
        <v>6.5</v>
      </c>
      <c r="O11" s="175" t="n">
        <v>6.1</v>
      </c>
      <c r="P11" s="175" t="n">
        <v>5.3</v>
      </c>
      <c r="Q11" s="175" t="n">
        <v>4.7</v>
      </c>
      <c r="R11" s="33" t="s">
        <v>121</v>
      </c>
      <c r="S11" s="33" t="n">
        <v>4.4</v>
      </c>
      <c r="T11" s="33" t="n">
        <v>8.4</v>
      </c>
      <c r="U11" s="33" t="n">
        <v>94</v>
      </c>
      <c r="V11" s="33" t="n">
        <v>3.8</v>
      </c>
      <c r="W11" s="33" t="n">
        <v>5.9</v>
      </c>
      <c r="X11" s="33" t="n">
        <v>6.2</v>
      </c>
      <c r="Y11" s="33" t="n">
        <v>6.8</v>
      </c>
      <c r="Z11" s="33" t="n">
        <v>7.9</v>
      </c>
      <c r="AA11" s="33" t="n">
        <v>6.2</v>
      </c>
      <c r="AB11" s="33" t="n">
        <v>8.699999999999999</v>
      </c>
      <c r="AC11" s="33" t="n">
        <v>9</v>
      </c>
      <c r="AD11" s="33" t="n">
        <v>9.5</v>
      </c>
      <c r="AE11" s="33" t="n">
        <v>6.5</v>
      </c>
      <c r="AF11" s="33" t="n">
        <v>6.1</v>
      </c>
      <c r="AG11" s="33" t="n">
        <v>5.3</v>
      </c>
      <c r="AH11" s="33" t="n">
        <v>4.7</v>
      </c>
      <c r="AI11" s="36" t="n">
        <v>4.4</v>
      </c>
      <c r="AJ11" s="36" t="n">
        <v>4.8</v>
      </c>
      <c r="AK11" s="36" t="n">
        <v>4</v>
      </c>
      <c r="AL11" s="36" t="n">
        <v>7.4</v>
      </c>
      <c r="AM11" s="36" t="n">
        <v>4.8</v>
      </c>
      <c r="AN11" s="36" t="n">
        <v>5.2</v>
      </c>
      <c r="AO11" s="47" t="n">
        <v>5.5</v>
      </c>
      <c r="AP11" s="47" t="n">
        <v>7.3</v>
      </c>
      <c r="AQ11" s="47" t="n">
        <v>5.1</v>
      </c>
      <c r="AR11" s="36" t="n">
        <v>5.8</v>
      </c>
      <c r="AS11" s="36" t="n">
        <v>8.300000000000001</v>
      </c>
      <c r="AT11" s="36" t="n">
        <v>4.8</v>
      </c>
      <c r="AU11" s="36" t="n">
        <v>8.9</v>
      </c>
      <c r="AV11" s="36" t="n">
        <v>6.4</v>
      </c>
      <c r="AW11" s="36" t="n">
        <v>5.7</v>
      </c>
      <c r="AX11" s="36" t="n">
        <v>4.6</v>
      </c>
      <c r="AY11" s="36" t="n">
        <v>7.1</v>
      </c>
      <c r="AZ11" s="36" t="n">
        <v>6.2</v>
      </c>
      <c r="BA11" s="36" t="n">
        <v>7.2</v>
      </c>
      <c r="BB11" s="36" t="n">
        <v>8</v>
      </c>
      <c r="BC11" s="36" t="n">
        <v>7.3</v>
      </c>
      <c r="BD11" s="36" t="n">
        <v>10</v>
      </c>
      <c r="BE11" s="36" t="n">
        <v>4.5</v>
      </c>
      <c r="BF11" s="36" t="n">
        <v>8.5</v>
      </c>
      <c r="BG11" s="36" t="n">
        <v>8.699999999999999</v>
      </c>
      <c r="BH11" s="36" t="n">
        <v>7.6</v>
      </c>
      <c r="BI11" s="36" t="n">
        <v>7.5</v>
      </c>
      <c r="BJ11" s="36" t="n">
        <v>6.9</v>
      </c>
      <c r="BK11" s="36" t="n">
        <v>5</v>
      </c>
      <c r="BL11" s="36" t="n">
        <v>6.5</v>
      </c>
      <c r="BM11" s="36" t="n">
        <v>6.2</v>
      </c>
      <c r="BN11" s="36" t="n">
        <v>4.4</v>
      </c>
      <c r="BO11" s="36" t="n">
        <v>7.2</v>
      </c>
      <c r="BP11" s="36" t="n">
        <v>6.8</v>
      </c>
      <c r="BQ11" s="36" t="n">
        <v>5.4</v>
      </c>
      <c r="BR11" s="36" t="n">
        <v>3.8</v>
      </c>
      <c r="BS11" s="36" t="n">
        <v>8.1</v>
      </c>
      <c r="BT11" s="36" t="n">
        <v>1</v>
      </c>
      <c r="BU11" s="36" t="n">
        <v>5.9</v>
      </c>
      <c r="BV11" s="33" t="s">
        <v>140</v>
      </c>
      <c r="BW11" s="33" t="s">
        <v>212</v>
      </c>
      <c r="BX11" s="33" t="s">
        <v>142</v>
      </c>
      <c r="BY11" s="33" t="s">
        <v>125</v>
      </c>
      <c r="BZ11" s="33" t="s">
        <v>213</v>
      </c>
      <c r="CA11" s="33" t="s">
        <v>214</v>
      </c>
      <c r="CB11" s="33" t="s">
        <v>215</v>
      </c>
      <c r="CC11" s="33" t="s"/>
      <c r="CD11" s="33" t="s">
        <v>129</v>
      </c>
      <c r="CE11" s="33" t="s">
        <v>130</v>
      </c>
      <c r="CF11" s="33" t="s">
        <v>162</v>
      </c>
      <c r="CG11" s="33" t="s">
        <v>216</v>
      </c>
      <c r="CH11" s="33" t="s">
        <v>217</v>
      </c>
      <c r="CI11" s="33" t="s">
        <v>133</v>
      </c>
      <c r="CJ11" s="33" t="s">
        <v>121</v>
      </c>
      <c r="CK11" s="33" t="s">
        <v>149</v>
      </c>
      <c r="CL11" s="33" t="s">
        <v>218</v>
      </c>
      <c r="CM11" s="33" t="s">
        <v>219</v>
      </c>
      <c r="CN11" s="33" t="s">
        <v>220</v>
      </c>
    </row>
    <row r="12" spans="1:92">
      <c r="A12" s="33" t="s">
        <v>221</v>
      </c>
      <c r="B12" s="33" t="s">
        <v>222</v>
      </c>
      <c r="C12" s="33">
        <f>BX12&amp;"/"&amp;BV12&amp;"/"&amp;BY12</f>
        <v/>
      </c>
      <c r="D12" s="176">
        <f>AVERAGE(H12:L12)</f>
        <v/>
      </c>
      <c r="E12" s="176">
        <f>AVERAGE(M12:N12)</f>
        <v/>
      </c>
      <c r="F12" s="171">
        <f>AVERAGE(O12)</f>
        <v/>
      </c>
      <c r="G12" s="171">
        <f>AVERAGE(P12:Q12)</f>
        <v/>
      </c>
      <c r="H12" s="175" t="n">
        <v>2.9</v>
      </c>
      <c r="I12" s="175" t="n">
        <v>5.1</v>
      </c>
      <c r="J12" s="175" t="n">
        <v>4.2</v>
      </c>
      <c r="K12" s="175" t="n">
        <v>5.9</v>
      </c>
      <c r="L12" s="175" t="n">
        <v>6.8</v>
      </c>
      <c r="M12" s="175" t="n">
        <v>6.7</v>
      </c>
      <c r="N12" s="175" t="n">
        <v>5.8</v>
      </c>
      <c r="O12" s="175" t="n">
        <v>6.8</v>
      </c>
      <c r="P12" s="175" t="n">
        <v>4.8</v>
      </c>
      <c r="Q12" s="175" t="n">
        <v>3.3</v>
      </c>
      <c r="R12" s="33" t="s">
        <v>121</v>
      </c>
      <c r="S12" s="33" t="n">
        <v>5.4</v>
      </c>
      <c r="T12" s="33" t="n">
        <v>8.4</v>
      </c>
      <c r="U12" s="33" t="n">
        <v>84</v>
      </c>
      <c r="V12" s="33" t="n">
        <v>2.9</v>
      </c>
      <c r="W12" s="33" t="n">
        <v>5.1</v>
      </c>
      <c r="X12" s="33" t="n">
        <v>2.6</v>
      </c>
      <c r="Y12" s="33" t="n">
        <v>1</v>
      </c>
      <c r="Z12" s="33" t="n">
        <v>5.9</v>
      </c>
      <c r="AA12" s="33" t="n">
        <v>7.1</v>
      </c>
      <c r="AB12" s="33" t="n">
        <v>5.9</v>
      </c>
      <c r="AC12" s="33" t="n">
        <v>6.8</v>
      </c>
      <c r="AD12" s="33" t="n">
        <v>6.7</v>
      </c>
      <c r="AE12" s="33" t="n">
        <v>5.8</v>
      </c>
      <c r="AF12" s="33" t="n">
        <v>6.8</v>
      </c>
      <c r="AG12" s="33" t="n">
        <v>4.8</v>
      </c>
      <c r="AH12" s="33" t="n">
        <v>3.3</v>
      </c>
      <c r="AI12" s="36" t="n">
        <v>2.5</v>
      </c>
      <c r="AJ12" s="36" t="n">
        <v>4.8</v>
      </c>
      <c r="AK12" s="36" t="n">
        <v>4</v>
      </c>
      <c r="AL12" s="36" t="n">
        <v>6.2</v>
      </c>
      <c r="AM12" s="36" t="n">
        <v>4.8</v>
      </c>
      <c r="AN12" s="36" t="n">
        <v>4.5</v>
      </c>
      <c r="AO12" s="47" t="n">
        <v>2.8</v>
      </c>
      <c r="AP12" s="47" t="n">
        <v>7.3</v>
      </c>
      <c r="AQ12" s="47" t="n">
        <v>1</v>
      </c>
      <c r="AR12" s="36" t="n">
        <v>1</v>
      </c>
      <c r="AS12" s="36" t="n">
        <v>4.4</v>
      </c>
      <c r="AT12" s="36" t="n">
        <v>1.4</v>
      </c>
      <c r="AU12" s="36" t="n">
        <v>4.8</v>
      </c>
      <c r="AV12" s="36" t="n">
        <v>8.4</v>
      </c>
      <c r="AW12" s="36" t="n">
        <v>4</v>
      </c>
      <c r="AX12" s="36" t="n">
        <v>6.9</v>
      </c>
      <c r="AY12" s="36" t="n">
        <v>3.5</v>
      </c>
      <c r="AZ12" s="36" t="n">
        <v>9.1</v>
      </c>
      <c r="BA12" s="36" t="n">
        <v>7.2</v>
      </c>
      <c r="BB12" s="36" t="n">
        <v>6.8</v>
      </c>
      <c r="BC12" s="36" t="n">
        <v>3.3</v>
      </c>
      <c r="BD12" s="36" t="n">
        <v>10</v>
      </c>
      <c r="BE12" s="36" t="n">
        <v>2.5</v>
      </c>
      <c r="BF12" s="36" t="n">
        <v>6.5</v>
      </c>
      <c r="BG12" s="36" t="n">
        <v>5.2</v>
      </c>
      <c r="BH12" s="36" t="n">
        <v>6</v>
      </c>
      <c r="BI12" s="36" t="n">
        <v>7.5</v>
      </c>
      <c r="BJ12" s="36" t="n">
        <v>2</v>
      </c>
      <c r="BK12" s="36" t="n">
        <v>5</v>
      </c>
      <c r="BL12" s="36" t="n">
        <v>10</v>
      </c>
      <c r="BM12" s="36" t="n">
        <v>6.2</v>
      </c>
      <c r="BN12" s="36" t="n">
        <v>5.8</v>
      </c>
      <c r="BO12" s="36" t="n">
        <v>7.2</v>
      </c>
      <c r="BP12" s="36" t="n">
        <v>4.8</v>
      </c>
      <c r="BQ12" s="36" t="n">
        <v>5.4</v>
      </c>
      <c r="BR12" s="36" t="n">
        <v>4.5</v>
      </c>
      <c r="BS12" s="36" t="n">
        <v>4.4</v>
      </c>
      <c r="BT12" s="36" t="n">
        <v>2.1</v>
      </c>
      <c r="BU12" s="36" t="n">
        <v>5.9</v>
      </c>
      <c r="BV12" s="33" t="s">
        <v>140</v>
      </c>
      <c r="BW12" s="33" t="s">
        <v>223</v>
      </c>
      <c r="BX12" s="33" t="s">
        <v>155</v>
      </c>
      <c r="BY12" s="33" t="s">
        <v>224</v>
      </c>
      <c r="BZ12" s="33" t="s">
        <v>225</v>
      </c>
      <c r="CA12" s="33" t="s">
        <v>226</v>
      </c>
      <c r="CB12" s="33" t="s">
        <v>227</v>
      </c>
      <c r="CC12" s="33" t="s"/>
      <c r="CD12" s="33" t="s">
        <v>129</v>
      </c>
      <c r="CE12" s="33" t="s">
        <v>146</v>
      </c>
      <c r="CF12" s="33" t="s">
        <v>130</v>
      </c>
      <c r="CG12" s="33" t="s">
        <v>228</v>
      </c>
      <c r="CH12" s="33" t="s">
        <v>132</v>
      </c>
      <c r="CI12" s="33" t="s">
        <v>133</v>
      </c>
      <c r="CJ12" s="33" t="s">
        <v>121</v>
      </c>
      <c r="CK12" s="33" t="s">
        <v>229</v>
      </c>
      <c r="CL12" s="33" t="s">
        <v>218</v>
      </c>
      <c r="CM12" s="33" t="s">
        <v>230</v>
      </c>
      <c r="CN12" s="33" t="s">
        <v>231</v>
      </c>
    </row>
    <row r="13" spans="1:92">
      <c r="A13" s="33" t="s">
        <v>232</v>
      </c>
      <c r="B13" s="33" t="s">
        <v>233</v>
      </c>
      <c r="C13" s="33">
        <f>BX13&amp;"/"&amp;BV13&amp;"/"&amp;BY13</f>
        <v/>
      </c>
      <c r="D13" s="176">
        <f>AVERAGE(H13:L13)</f>
        <v/>
      </c>
      <c r="E13" s="176">
        <f>AVERAGE(M13:N13)</f>
        <v/>
      </c>
      <c r="F13" s="176">
        <f>AVERAGE(O13)</f>
        <v/>
      </c>
      <c r="G13" s="176">
        <f>AVERAGE(P13:Q13)</f>
        <v/>
      </c>
      <c r="H13" s="175" t="n">
        <v>4.8</v>
      </c>
      <c r="I13" s="175" t="n">
        <v>9.1</v>
      </c>
      <c r="J13" s="175" t="n">
        <v>7.7</v>
      </c>
      <c r="K13" s="175" t="n">
        <v>7</v>
      </c>
      <c r="L13" s="175" t="n">
        <v>9.800000000000001</v>
      </c>
      <c r="M13" s="175" t="n">
        <v>8.800000000000001</v>
      </c>
      <c r="N13" s="175" t="n">
        <v>7.8</v>
      </c>
      <c r="O13" s="175" t="n">
        <v>5.1</v>
      </c>
      <c r="P13" s="175" t="n">
        <v>8.9</v>
      </c>
      <c r="Q13" s="175" t="n">
        <v>6</v>
      </c>
      <c r="R13" s="33" t="s">
        <v>121</v>
      </c>
      <c r="S13" s="33" t="n">
        <v>5.4</v>
      </c>
      <c r="T13" s="33" t="n">
        <v>8.9</v>
      </c>
      <c r="U13" s="33" t="n">
        <v>88</v>
      </c>
      <c r="V13" s="33" t="n">
        <v>4.8</v>
      </c>
      <c r="W13" s="33" t="n">
        <v>9.1</v>
      </c>
      <c r="X13" s="33" t="n">
        <v>7.3</v>
      </c>
      <c r="Y13" s="33" t="n">
        <v>7.7</v>
      </c>
      <c r="Z13" s="33" t="n">
        <v>6.3</v>
      </c>
      <c r="AA13" s="33" t="n">
        <v>9.6</v>
      </c>
      <c r="AB13" s="33" t="n">
        <v>7</v>
      </c>
      <c r="AC13" s="33" t="n">
        <v>9.800000000000001</v>
      </c>
      <c r="AD13" s="33" t="n">
        <v>8.800000000000001</v>
      </c>
      <c r="AE13" s="33" t="n">
        <v>7.8</v>
      </c>
      <c r="AF13" s="33" t="n">
        <v>5.1</v>
      </c>
      <c r="AG13" s="33" t="n">
        <v>8.9</v>
      </c>
      <c r="AH13" s="33" t="n">
        <v>6</v>
      </c>
      <c r="AI13" s="36" t="n">
        <v>6.3</v>
      </c>
      <c r="AJ13" s="36" t="n">
        <v>4.8</v>
      </c>
      <c r="AK13" s="36" t="n">
        <v>4</v>
      </c>
      <c r="AL13" s="36" t="n">
        <v>8.699999999999999</v>
      </c>
      <c r="AM13" s="36" t="n">
        <v>9.1</v>
      </c>
      <c r="AN13" s="36" t="n">
        <v>7.7</v>
      </c>
      <c r="AO13" s="47" t="n">
        <v>5.5</v>
      </c>
      <c r="AP13" s="47" t="n">
        <v>5.5</v>
      </c>
      <c r="AQ13" s="47" t="n">
        <v>8.9</v>
      </c>
      <c r="AR13" s="36" t="n">
        <v>7.7</v>
      </c>
      <c r="AS13" s="36" t="n">
        <v>6.3</v>
      </c>
      <c r="AT13" s="36" t="n">
        <v>6.5</v>
      </c>
      <c r="AU13" s="36" t="n">
        <v>4.2</v>
      </c>
      <c r="AV13" s="36" t="n">
        <v>6.4</v>
      </c>
      <c r="AW13" s="36" t="n">
        <v>7.5</v>
      </c>
      <c r="AX13" s="36" t="n">
        <v>8</v>
      </c>
      <c r="AY13" s="36" t="n">
        <v>7.1</v>
      </c>
      <c r="AZ13" s="36" t="n">
        <v>9.1</v>
      </c>
      <c r="BA13" s="36" t="n">
        <v>8.1</v>
      </c>
      <c r="BB13" s="36" t="n">
        <v>6.8</v>
      </c>
      <c r="BC13" s="36" t="n">
        <v>4.4</v>
      </c>
      <c r="BD13" s="36" t="n">
        <v>10</v>
      </c>
      <c r="BE13" s="36" t="n">
        <v>4.5</v>
      </c>
      <c r="BF13" s="36" t="n">
        <v>10</v>
      </c>
      <c r="BG13" s="36" t="n">
        <v>7.5</v>
      </c>
      <c r="BH13" s="36" t="n">
        <v>7.6</v>
      </c>
      <c r="BI13" s="36" t="n">
        <v>7.5</v>
      </c>
      <c r="BJ13" s="36" t="n">
        <v>7.4</v>
      </c>
      <c r="BK13" s="36" t="n">
        <v>3.2</v>
      </c>
      <c r="BL13" s="36" t="n">
        <v>10</v>
      </c>
      <c r="BM13" s="36" t="n">
        <v>6.2</v>
      </c>
      <c r="BN13" s="36" t="n">
        <v>2.2</v>
      </c>
      <c r="BO13" s="36" t="n">
        <v>7.2</v>
      </c>
      <c r="BP13" s="36" t="n">
        <v>9.4</v>
      </c>
      <c r="BQ13" s="36" t="n">
        <v>8.1</v>
      </c>
      <c r="BR13" s="36" t="n">
        <v>8</v>
      </c>
      <c r="BS13" s="36" t="n">
        <v>8.1</v>
      </c>
      <c r="BT13" s="36" t="n">
        <v>1</v>
      </c>
      <c r="BU13" s="36" t="n">
        <v>8.300000000000001</v>
      </c>
      <c r="BV13" s="33" t="s">
        <v>122</v>
      </c>
      <c r="BW13" s="33" t="s">
        <v>234</v>
      </c>
      <c r="BX13" s="33" t="s">
        <v>235</v>
      </c>
      <c r="BY13" s="33" t="s">
        <v>156</v>
      </c>
      <c r="BZ13" s="33" t="s">
        <v>236</v>
      </c>
      <c r="CA13" s="33" t="s">
        <v>237</v>
      </c>
      <c r="CB13" s="33" t="s">
        <v>238</v>
      </c>
      <c r="CC13" s="33" t="s"/>
      <c r="CD13" s="33" t="s">
        <v>129</v>
      </c>
      <c r="CE13" s="33" t="s">
        <v>130</v>
      </c>
      <c r="CF13" s="33" t="s">
        <v>146</v>
      </c>
      <c r="CG13" s="33" t="s">
        <v>239</v>
      </c>
      <c r="CH13" s="33" t="s">
        <v>240</v>
      </c>
      <c r="CI13" s="33" t="s">
        <v>174</v>
      </c>
      <c r="CJ13" s="33" t="s">
        <v>121</v>
      </c>
      <c r="CK13" s="33" t="n">
        <v>5.4</v>
      </c>
      <c r="CL13" s="33" t="n">
        <v>8.9</v>
      </c>
      <c r="CM13" s="33" t="n">
        <v>88</v>
      </c>
      <c r="CN13" s="27" t="n">
        <v>0.92</v>
      </c>
    </row>
    <row r="14" spans="1:92">
      <c r="A14" s="33" t="s">
        <v>241</v>
      </c>
      <c r="B14" s="33" t="s">
        <v>242</v>
      </c>
      <c r="C14" s="33">
        <f>BX14&amp;"/"&amp;BV14&amp;"/"&amp;BY14</f>
        <v/>
      </c>
      <c r="D14" s="176">
        <f>AVERAGE(H14:L14)</f>
        <v/>
      </c>
      <c r="E14" s="176">
        <f>AVERAGE(M14:N14)</f>
        <v/>
      </c>
      <c r="F14" s="171">
        <f>AVERAGE(O14)</f>
        <v/>
      </c>
      <c r="G14" s="171">
        <f>AVERAGE(P14:Q14)</f>
        <v/>
      </c>
      <c r="H14" s="175" t="n">
        <v>7.4</v>
      </c>
      <c r="I14" s="175" t="n">
        <v>5.1</v>
      </c>
      <c r="J14" s="175" t="n">
        <v>7.3</v>
      </c>
      <c r="K14" s="175" t="n">
        <v>6</v>
      </c>
      <c r="L14" s="175" t="n">
        <v>6.8</v>
      </c>
      <c r="M14" s="175" t="n">
        <v>4.3</v>
      </c>
      <c r="N14" s="175" t="n">
        <v>3.7</v>
      </c>
      <c r="O14" s="175" t="n">
        <v>4.8</v>
      </c>
      <c r="P14" s="175" t="n">
        <v>4.1</v>
      </c>
      <c r="Q14" s="175" t="n">
        <v>5</v>
      </c>
      <c r="R14" s="33" t="s">
        <v>121</v>
      </c>
      <c r="S14" s="33" t="n">
        <v>3.5</v>
      </c>
      <c r="T14" s="33" t="n">
        <v>9.5</v>
      </c>
      <c r="U14" s="33" t="n">
        <v>97</v>
      </c>
      <c r="V14" s="33" t="n">
        <v>7.4</v>
      </c>
      <c r="W14" s="33" t="n">
        <v>5.1</v>
      </c>
      <c r="X14" s="33" t="n">
        <v>6.9</v>
      </c>
      <c r="Y14" s="33" t="n">
        <v>6.7</v>
      </c>
      <c r="Z14" s="33" t="n">
        <v>6.8</v>
      </c>
      <c r="AA14" s="33" t="n">
        <v>8.9</v>
      </c>
      <c r="AB14" s="33" t="n">
        <v>6</v>
      </c>
      <c r="AC14" s="33" t="n">
        <v>6.8</v>
      </c>
      <c r="AD14" s="33" t="n">
        <v>4.3</v>
      </c>
      <c r="AE14" s="33" t="n">
        <v>3.7</v>
      </c>
      <c r="AF14" s="33" t="n">
        <v>4.8</v>
      </c>
      <c r="AG14" s="33" t="n">
        <v>4.1</v>
      </c>
      <c r="AH14" s="33" t="n">
        <v>5</v>
      </c>
      <c r="AI14" s="36" t="n">
        <v>6.3</v>
      </c>
      <c r="AJ14" s="36" t="n">
        <v>8.4</v>
      </c>
      <c r="AK14" s="36" t="n">
        <v>5.7</v>
      </c>
      <c r="AL14" s="36" t="n">
        <v>6.2</v>
      </c>
      <c r="AM14" s="36" t="n">
        <v>4.8</v>
      </c>
      <c r="AN14" s="36" t="n">
        <v>4.5</v>
      </c>
      <c r="AO14" s="47" t="n">
        <v>7.3</v>
      </c>
      <c r="AP14" s="47" t="n">
        <v>5.5</v>
      </c>
      <c r="AQ14" s="47" t="n">
        <v>6.3</v>
      </c>
      <c r="AR14" s="36" t="n">
        <v>5.8</v>
      </c>
      <c r="AS14" s="36" t="n">
        <v>6.3</v>
      </c>
      <c r="AT14" s="36" t="n">
        <v>6.5</v>
      </c>
      <c r="AU14" s="36" t="n">
        <v>3</v>
      </c>
      <c r="AV14" s="36" t="n">
        <v>8.4</v>
      </c>
      <c r="AW14" s="36" t="n">
        <v>7.5</v>
      </c>
      <c r="AX14" s="36" t="n">
        <v>8.5</v>
      </c>
      <c r="AY14" s="36" t="n">
        <v>5.3</v>
      </c>
      <c r="AZ14" s="36" t="n">
        <v>9.1</v>
      </c>
      <c r="BA14" s="36" t="n">
        <v>6.2</v>
      </c>
      <c r="BB14" s="36" t="n">
        <v>6.8</v>
      </c>
      <c r="BC14" s="36" t="n">
        <v>4.4</v>
      </c>
      <c r="BD14" s="36" t="n">
        <v>6.5</v>
      </c>
      <c r="BE14" s="36" t="n">
        <v>2.5</v>
      </c>
      <c r="BF14" s="36" t="n">
        <v>10</v>
      </c>
      <c r="BG14" s="36" t="n">
        <v>4</v>
      </c>
      <c r="BH14" s="36" t="n">
        <v>6</v>
      </c>
      <c r="BI14" s="36" t="n">
        <v>4.3</v>
      </c>
      <c r="BJ14" s="36" t="n">
        <v>3.6</v>
      </c>
      <c r="BK14" s="36" t="n">
        <v>3.2</v>
      </c>
      <c r="BL14" s="36" t="n">
        <v>6.5</v>
      </c>
      <c r="BM14" s="36" t="n">
        <v>4.2</v>
      </c>
      <c r="BN14" s="36" t="n">
        <v>3.7</v>
      </c>
      <c r="BO14" s="36" t="n">
        <v>7.2</v>
      </c>
      <c r="BP14" s="36" t="n">
        <v>4.1</v>
      </c>
      <c r="BQ14" s="36" t="n">
        <v>4.9</v>
      </c>
      <c r="BR14" s="36" t="n">
        <v>3.8</v>
      </c>
      <c r="BS14" s="36" t="n">
        <v>5.3</v>
      </c>
      <c r="BT14" s="36" t="n">
        <v>4.9</v>
      </c>
      <c r="BU14" s="36" t="n">
        <v>5.4</v>
      </c>
      <c r="BV14" s="33" t="s">
        <v>122</v>
      </c>
      <c r="BW14" s="33" t="s">
        <v>243</v>
      </c>
      <c r="BX14" s="33" t="s">
        <v>201</v>
      </c>
      <c r="BY14" s="33" t="s">
        <v>156</v>
      </c>
      <c r="BZ14" s="33" t="s">
        <v>244</v>
      </c>
      <c r="CA14" s="33" t="s">
        <v>245</v>
      </c>
      <c r="CB14" s="33" t="s">
        <v>246</v>
      </c>
      <c r="CC14" s="33" t="s"/>
      <c r="CD14" s="33" t="s">
        <v>129</v>
      </c>
      <c r="CE14" s="33" t="s">
        <v>160</v>
      </c>
      <c r="CF14" s="33" t="s">
        <v>130</v>
      </c>
      <c r="CG14" s="33" t="s">
        <v>247</v>
      </c>
      <c r="CH14" s="33" t="s">
        <v>132</v>
      </c>
      <c r="CI14" s="33" t="s">
        <v>133</v>
      </c>
      <c r="CJ14" s="33" t="s">
        <v>121</v>
      </c>
      <c r="CK14" s="33" t="s">
        <v>248</v>
      </c>
      <c r="CL14" s="33" t="s">
        <v>249</v>
      </c>
      <c r="CM14" s="33" t="s">
        <v>250</v>
      </c>
      <c r="CN14" s="33" t="s">
        <v>164</v>
      </c>
    </row>
    <row r="15" spans="1:92">
      <c r="A15" s="33" t="s">
        <v>251</v>
      </c>
      <c r="B15" s="33" t="s">
        <v>252</v>
      </c>
      <c r="C15" s="33">
        <f>BX15&amp;"/"&amp;BV15&amp;"/"&amp;BY15</f>
        <v/>
      </c>
      <c r="D15" s="176">
        <f>AVERAGE(H15:L15)</f>
        <v/>
      </c>
      <c r="E15" s="176">
        <f>AVERAGE(M15:N15)</f>
        <v/>
      </c>
      <c r="F15" s="171">
        <f>AVERAGE(O15)</f>
        <v/>
      </c>
      <c r="G15" s="171">
        <f>AVERAGE(P15:Q15)</f>
        <v/>
      </c>
      <c r="H15" s="175" t="n">
        <v>3.8</v>
      </c>
      <c r="I15" s="175" t="n">
        <v>6.1</v>
      </c>
      <c r="J15" s="175" t="n">
        <v>8.199999999999999</v>
      </c>
      <c r="K15" s="175" t="n">
        <v>6.8</v>
      </c>
      <c r="L15" s="175" t="n">
        <v>9</v>
      </c>
      <c r="M15" s="175" t="n">
        <v>8.199999999999999</v>
      </c>
      <c r="N15" s="175" t="n">
        <v>7.6</v>
      </c>
      <c r="O15" s="175" t="n">
        <v>6.7</v>
      </c>
      <c r="P15" s="175" t="n">
        <v>6.8</v>
      </c>
      <c r="Q15" s="175" t="n">
        <v>6.7</v>
      </c>
      <c r="R15" s="33" t="s">
        <v>121</v>
      </c>
      <c r="S15" s="33" t="n">
        <v>5.4</v>
      </c>
      <c r="T15" s="33" t="n">
        <v>9.699999999999999</v>
      </c>
      <c r="U15" s="33" t="n">
        <v>98</v>
      </c>
      <c r="V15" s="33" t="n">
        <v>3.8</v>
      </c>
      <c r="W15" s="33" t="n">
        <v>6.1</v>
      </c>
      <c r="X15" s="33" t="n">
        <v>8</v>
      </c>
      <c r="Y15" s="33" t="n">
        <v>6.4</v>
      </c>
      <c r="Z15" s="33" t="n">
        <v>8.800000000000001</v>
      </c>
      <c r="AA15" s="33" t="n">
        <v>9.699999999999999</v>
      </c>
      <c r="AB15" s="33" t="n">
        <v>6.8</v>
      </c>
      <c r="AC15" s="33" t="n">
        <v>9</v>
      </c>
      <c r="AD15" s="33" t="n">
        <v>8.199999999999999</v>
      </c>
      <c r="AE15" s="33" t="n">
        <v>7.6</v>
      </c>
      <c r="AF15" s="33" t="n">
        <v>6.7</v>
      </c>
      <c r="AG15" s="33" t="n">
        <v>6.8</v>
      </c>
      <c r="AH15" s="33" t="n">
        <v>6.7</v>
      </c>
      <c r="AI15" s="36" t="n">
        <v>4.4</v>
      </c>
      <c r="AJ15" s="36" t="n">
        <v>3</v>
      </c>
      <c r="AK15" s="36" t="n">
        <v>5.7</v>
      </c>
      <c r="AL15" s="36" t="n">
        <v>6.8</v>
      </c>
      <c r="AM15" s="36" t="n">
        <v>5.5</v>
      </c>
      <c r="AN15" s="36" t="n">
        <v>5.8</v>
      </c>
      <c r="AO15" s="47" t="n">
        <v>6.4</v>
      </c>
      <c r="AP15" s="47" t="n">
        <v>7.3</v>
      </c>
      <c r="AQ15" s="47" t="n">
        <v>7.6</v>
      </c>
      <c r="AR15" s="36" t="n">
        <v>7.1</v>
      </c>
      <c r="AS15" s="36" t="n">
        <v>6.3</v>
      </c>
      <c r="AT15" s="36" t="n">
        <v>4.8</v>
      </c>
      <c r="AU15" s="36" t="n">
        <v>7.2</v>
      </c>
      <c r="AV15" s="36" t="n">
        <v>6.4</v>
      </c>
      <c r="AW15" s="36" t="n">
        <v>9.199999999999999</v>
      </c>
      <c r="AX15" s="36" t="n">
        <v>8</v>
      </c>
      <c r="AY15" s="36" t="n">
        <v>8.300000000000001</v>
      </c>
      <c r="AZ15" s="36" t="n">
        <v>8.1</v>
      </c>
      <c r="BA15" s="36" t="n">
        <v>7.2</v>
      </c>
      <c r="BB15" s="36" t="n">
        <v>5.6</v>
      </c>
      <c r="BC15" s="36" t="n">
        <v>6.2</v>
      </c>
      <c r="BD15" s="36" t="n">
        <v>10</v>
      </c>
      <c r="BE15" s="36" t="n">
        <v>4.5</v>
      </c>
      <c r="BF15" s="36" t="n">
        <v>8.5</v>
      </c>
      <c r="BG15" s="36" t="n">
        <v>6.3</v>
      </c>
      <c r="BH15" s="36" t="n">
        <v>6</v>
      </c>
      <c r="BI15" s="36" t="n">
        <v>9.1</v>
      </c>
      <c r="BJ15" s="36" t="n">
        <v>6.9</v>
      </c>
      <c r="BK15" s="36" t="n">
        <v>6.9</v>
      </c>
      <c r="BL15" s="36" t="n">
        <v>6.5</v>
      </c>
      <c r="BM15" s="36" t="n">
        <v>6.2</v>
      </c>
      <c r="BN15" s="36" t="n">
        <v>7.3</v>
      </c>
      <c r="BO15" s="36" t="n">
        <v>5.5</v>
      </c>
      <c r="BP15" s="36" t="n">
        <v>7.4</v>
      </c>
      <c r="BQ15" s="36" t="n">
        <v>6</v>
      </c>
      <c r="BR15" s="36" t="n">
        <v>6.6</v>
      </c>
      <c r="BS15" s="36" t="n">
        <v>7.2</v>
      </c>
      <c r="BT15" s="36" t="n">
        <v>4.4</v>
      </c>
      <c r="BU15" s="36" t="n">
        <v>7.1</v>
      </c>
      <c r="BV15" s="33" t="s">
        <v>140</v>
      </c>
      <c r="BW15" s="33" t="s">
        <v>253</v>
      </c>
      <c r="BX15" s="33" t="s">
        <v>254</v>
      </c>
      <c r="BY15" s="33" t="s">
        <v>156</v>
      </c>
      <c r="BZ15" s="33" t="s">
        <v>255</v>
      </c>
      <c r="CA15" s="33" t="s">
        <v>256</v>
      </c>
      <c r="CB15" s="33" t="s">
        <v>257</v>
      </c>
      <c r="CC15" s="33" t="s"/>
      <c r="CD15" s="33" t="s">
        <v>129</v>
      </c>
      <c r="CE15" s="33" t="s">
        <v>130</v>
      </c>
      <c r="CF15" s="33" t="s">
        <v>130</v>
      </c>
      <c r="CG15" s="33" t="s">
        <v>258</v>
      </c>
      <c r="CH15" s="33" t="s">
        <v>240</v>
      </c>
      <c r="CI15" s="33" t="s">
        <v>133</v>
      </c>
      <c r="CJ15" s="33" t="s">
        <v>121</v>
      </c>
      <c r="CK15" s="33" t="s">
        <v>229</v>
      </c>
      <c r="CL15" s="33" t="s">
        <v>135</v>
      </c>
      <c r="CM15" s="33" t="s">
        <v>259</v>
      </c>
      <c r="CN15" s="33" t="s">
        <v>260</v>
      </c>
    </row>
    <row r="16" spans="1:92">
      <c r="A16" s="33" t="s">
        <v>261</v>
      </c>
      <c r="B16" s="33" t="s">
        <v>262</v>
      </c>
      <c r="C16" s="33">
        <f>BX16&amp;"/"&amp;BV16&amp;"/"&amp;BY16</f>
        <v/>
      </c>
      <c r="D16" s="176">
        <f>AVERAGE(H16:L16)</f>
        <v/>
      </c>
      <c r="E16" s="176">
        <f>AVERAGE(M16:N16)</f>
        <v/>
      </c>
      <c r="F16" s="171">
        <f>AVERAGE(O16)</f>
        <v/>
      </c>
      <c r="G16" s="171">
        <f>AVERAGE(P16:Q16)</f>
        <v/>
      </c>
      <c r="H16" s="175" t="n">
        <v>3.8</v>
      </c>
      <c r="I16" s="175" t="n">
        <v>7.4</v>
      </c>
      <c r="J16" s="175" t="n">
        <v>6.9</v>
      </c>
      <c r="K16" s="175" t="n">
        <v>6.3</v>
      </c>
      <c r="L16" s="175" t="n">
        <v>9</v>
      </c>
      <c r="M16" s="175" t="n">
        <v>6.5</v>
      </c>
      <c r="N16" s="175" t="n">
        <v>7.1</v>
      </c>
      <c r="O16" s="175" t="n">
        <v>8.5</v>
      </c>
      <c r="P16" s="175" t="n">
        <v>8.4</v>
      </c>
      <c r="Q16" s="175" t="n">
        <v>6.9</v>
      </c>
      <c r="R16" s="33" t="s">
        <v>177</v>
      </c>
      <c r="S16" s="33" t="n">
        <v>8.199999999999999</v>
      </c>
      <c r="T16" s="33" t="n">
        <v>9.4</v>
      </c>
      <c r="U16" s="33" t="n">
        <v>107</v>
      </c>
      <c r="V16" s="33" t="n">
        <v>3.8</v>
      </c>
      <c r="W16" s="33" t="n">
        <v>7.4</v>
      </c>
      <c r="X16" s="33" t="n">
        <v>6.4</v>
      </c>
      <c r="Y16" s="33" t="n">
        <v>6.8</v>
      </c>
      <c r="Z16" s="33" t="n">
        <v>4.8</v>
      </c>
      <c r="AA16" s="33" t="n">
        <v>9.699999999999999</v>
      </c>
      <c r="AB16" s="33" t="n">
        <v>6.3</v>
      </c>
      <c r="AC16" s="33" t="n">
        <v>9</v>
      </c>
      <c r="AD16" s="33" t="n">
        <v>6.5</v>
      </c>
      <c r="AE16" s="33" t="n">
        <v>7.1</v>
      </c>
      <c r="AF16" s="33" t="n">
        <v>8.5</v>
      </c>
      <c r="AG16" s="33" t="n">
        <v>8.4</v>
      </c>
      <c r="AH16" s="33" t="n">
        <v>6.9</v>
      </c>
      <c r="AI16" s="36" t="n">
        <v>4.4</v>
      </c>
      <c r="AJ16" s="36" t="n">
        <v>3</v>
      </c>
      <c r="AK16" s="36" t="n">
        <v>5.7</v>
      </c>
      <c r="AL16" s="36" t="n">
        <v>8.1</v>
      </c>
      <c r="AM16" s="36" t="n">
        <v>4.8</v>
      </c>
      <c r="AN16" s="36" t="n">
        <v>8.4</v>
      </c>
      <c r="AO16" s="47" t="n">
        <v>4.6</v>
      </c>
      <c r="AP16" s="47" t="n">
        <v>7.3</v>
      </c>
      <c r="AQ16" s="47" t="n">
        <v>6.3</v>
      </c>
      <c r="AR16" s="36" t="n">
        <v>7.7</v>
      </c>
      <c r="AS16" s="36" t="n">
        <v>6.3</v>
      </c>
      <c r="AT16" s="36" t="n">
        <v>4.8</v>
      </c>
      <c r="AU16" s="36" t="n">
        <v>4.8</v>
      </c>
      <c r="AV16" s="36" t="n">
        <v>6.4</v>
      </c>
      <c r="AW16" s="36" t="n">
        <v>4</v>
      </c>
      <c r="AX16" s="36" t="n">
        <v>7.4</v>
      </c>
      <c r="AY16" s="36" t="n">
        <v>8.9</v>
      </c>
      <c r="AZ16" s="36" t="n">
        <v>8.1</v>
      </c>
      <c r="BA16" s="36" t="n">
        <v>6.2</v>
      </c>
      <c r="BB16" s="36" t="n">
        <v>5.6</v>
      </c>
      <c r="BC16" s="36" t="n">
        <v>6.2</v>
      </c>
      <c r="BD16" s="36" t="n">
        <v>10</v>
      </c>
      <c r="BE16" s="36" t="n">
        <v>6.5</v>
      </c>
      <c r="BF16" s="36" t="n">
        <v>6.5</v>
      </c>
      <c r="BG16" s="36" t="n">
        <v>8.1</v>
      </c>
      <c r="BH16" s="36" t="n">
        <v>6</v>
      </c>
      <c r="BI16" s="36" t="n">
        <v>4.3</v>
      </c>
      <c r="BJ16" s="36" t="n">
        <v>8</v>
      </c>
      <c r="BK16" s="36" t="n">
        <v>3.2</v>
      </c>
      <c r="BL16" s="36" t="n">
        <v>8.199999999999999</v>
      </c>
      <c r="BM16" s="36" t="n">
        <v>8.9</v>
      </c>
      <c r="BN16" s="36" t="n">
        <v>6.6</v>
      </c>
      <c r="BO16" s="36" t="n">
        <v>7.2</v>
      </c>
      <c r="BP16" s="36" t="n">
        <v>9.4</v>
      </c>
      <c r="BQ16" s="36" t="n">
        <v>8.1</v>
      </c>
      <c r="BR16" s="36" t="n">
        <v>6.6</v>
      </c>
      <c r="BS16" s="36" t="n">
        <v>5.3</v>
      </c>
      <c r="BT16" s="36" t="n">
        <v>4.9</v>
      </c>
      <c r="BU16" s="36" t="n">
        <v>8.9</v>
      </c>
      <c r="BV16" s="33" t="s">
        <v>122</v>
      </c>
      <c r="BW16" s="33" t="s">
        <v>263</v>
      </c>
      <c r="BX16" s="33" t="s">
        <v>155</v>
      </c>
      <c r="BY16" s="33" t="s">
        <v>125</v>
      </c>
      <c r="BZ16" s="33" t="s">
        <v>264</v>
      </c>
      <c r="CA16" s="33" t="s">
        <v>265</v>
      </c>
      <c r="CB16" s="33" t="s">
        <v>266</v>
      </c>
      <c r="CC16" s="33" t="s"/>
      <c r="CD16" s="33" t="s">
        <v>129</v>
      </c>
      <c r="CE16" s="33" t="s">
        <v>130</v>
      </c>
      <c r="CF16" s="33" t="s">
        <v>130</v>
      </c>
      <c r="CG16" s="33" t="s">
        <v>267</v>
      </c>
      <c r="CH16" s="33" t="s">
        <v>132</v>
      </c>
      <c r="CI16" s="33" t="s">
        <v>133</v>
      </c>
      <c r="CJ16" s="33" t="s">
        <v>177</v>
      </c>
      <c r="CK16" s="33" t="s">
        <v>268</v>
      </c>
      <c r="CL16" s="33" t="s">
        <v>269</v>
      </c>
      <c r="CM16" s="33" t="s">
        <v>270</v>
      </c>
      <c r="CN16" s="33" t="s">
        <v>197</v>
      </c>
    </row>
    <row r="17" spans="1:92">
      <c r="A17" s="33" t="s">
        <v>271</v>
      </c>
      <c r="B17" s="33" t="s">
        <v>272</v>
      </c>
      <c r="C17" s="33">
        <f>BX17&amp;"/"&amp;BV17&amp;"/"&amp;BY17</f>
        <v/>
      </c>
      <c r="D17" s="176">
        <f>AVERAGE(H17:L17)</f>
        <v/>
      </c>
      <c r="E17" s="176">
        <f>AVERAGE(M17:N17)</f>
        <v/>
      </c>
      <c r="F17" s="171">
        <f>AVERAGE(O17)</f>
        <v/>
      </c>
      <c r="G17" s="171">
        <f>AVERAGE(P17:Q17)</f>
        <v/>
      </c>
      <c r="H17" s="175" t="n">
        <v>2.9</v>
      </c>
      <c r="I17" s="175" t="n">
        <v>9.1</v>
      </c>
      <c r="J17" s="175" t="n">
        <v>6.6</v>
      </c>
      <c r="K17" s="175" t="n">
        <v>7</v>
      </c>
      <c r="L17" s="175" t="n">
        <v>3.9</v>
      </c>
      <c r="M17" s="175" t="n">
        <v>7.4</v>
      </c>
      <c r="N17" s="175" t="n">
        <v>7.9</v>
      </c>
      <c r="O17" s="175" t="n">
        <v>7</v>
      </c>
      <c r="P17" s="175" t="n">
        <v>9.199999999999999</v>
      </c>
      <c r="Q17" s="175" t="n">
        <v>8.300000000000001</v>
      </c>
      <c r="R17" s="33" t="s">
        <v>121</v>
      </c>
      <c r="S17" s="33" t="n">
        <v>6.8</v>
      </c>
      <c r="T17" s="33" t="n">
        <v>9.199999999999999</v>
      </c>
      <c r="U17" s="33" t="n">
        <v>108</v>
      </c>
      <c r="V17" s="33" t="n">
        <v>2.9</v>
      </c>
      <c r="W17" s="33" t="n">
        <v>9.1</v>
      </c>
      <c r="X17" s="33" t="n">
        <v>6</v>
      </c>
      <c r="Y17" s="33" t="n">
        <v>6.7</v>
      </c>
      <c r="Z17" s="33" t="n">
        <v>6.6</v>
      </c>
      <c r="AA17" s="33" t="n">
        <v>6.9</v>
      </c>
      <c r="AB17" s="33" t="n">
        <v>7</v>
      </c>
      <c r="AC17" s="33" t="n">
        <v>3.9</v>
      </c>
      <c r="AD17" s="33" t="n">
        <v>7.4</v>
      </c>
      <c r="AE17" s="33" t="n">
        <v>7.9</v>
      </c>
      <c r="AF17" s="33" t="n">
        <v>7</v>
      </c>
      <c r="AG17" s="33" t="n">
        <v>9.199999999999999</v>
      </c>
      <c r="AH17" s="33" t="n">
        <v>8.300000000000001</v>
      </c>
      <c r="AI17" s="36" t="n">
        <v>6.3</v>
      </c>
      <c r="AJ17" s="36" t="n">
        <v>1.1</v>
      </c>
      <c r="AK17" s="36" t="n">
        <v>4</v>
      </c>
      <c r="AL17" s="36" t="n">
        <v>8.699999999999999</v>
      </c>
      <c r="AM17" s="36" t="n">
        <v>9.1</v>
      </c>
      <c r="AN17" s="36" t="n">
        <v>7.7</v>
      </c>
      <c r="AO17" s="47" t="n">
        <v>8.199999999999999</v>
      </c>
      <c r="AP17" s="47" t="n">
        <v>5.5</v>
      </c>
      <c r="AQ17" s="47" t="n">
        <v>3.8</v>
      </c>
      <c r="AR17" s="36" t="n">
        <v>5.8</v>
      </c>
      <c r="AS17" s="36" t="n">
        <v>6.3</v>
      </c>
      <c r="AT17" s="36" t="n">
        <v>6.5</v>
      </c>
      <c r="AU17" s="36" t="n">
        <v>8.300000000000001</v>
      </c>
      <c r="AV17" s="36" t="n">
        <v>4.5</v>
      </c>
      <c r="AW17" s="36" t="n">
        <v>5.7</v>
      </c>
      <c r="AX17" s="36" t="n">
        <v>5.2</v>
      </c>
      <c r="AY17" s="36" t="n">
        <v>5.9</v>
      </c>
      <c r="AZ17" s="36" t="n">
        <v>8.1</v>
      </c>
      <c r="BA17" s="36" t="n">
        <v>8.1</v>
      </c>
      <c r="BB17" s="36" t="n">
        <v>6.8</v>
      </c>
      <c r="BC17" s="36" t="n">
        <v>4.4</v>
      </c>
      <c r="BD17" s="36" t="n">
        <v>10</v>
      </c>
      <c r="BE17" s="36" t="n">
        <v>2.5</v>
      </c>
      <c r="BF17" s="36" t="n">
        <v>1</v>
      </c>
      <c r="BG17" s="36" t="n">
        <v>8.1</v>
      </c>
      <c r="BH17" s="36" t="n">
        <v>6</v>
      </c>
      <c r="BI17" s="36" t="n">
        <v>5.9</v>
      </c>
      <c r="BJ17" s="36" t="n">
        <v>7.4</v>
      </c>
      <c r="BK17" s="36" t="n">
        <v>8.699999999999999</v>
      </c>
      <c r="BL17" s="36" t="n">
        <v>4.8</v>
      </c>
      <c r="BM17" s="36" t="n">
        <v>8.300000000000001</v>
      </c>
      <c r="BN17" s="36" t="n">
        <v>5.8</v>
      </c>
      <c r="BO17" s="36" t="n">
        <v>5.5</v>
      </c>
      <c r="BP17" s="36" t="n">
        <v>9.4</v>
      </c>
      <c r="BQ17" s="36" t="n">
        <v>8.1</v>
      </c>
      <c r="BR17" s="36" t="n">
        <v>8.699999999999999</v>
      </c>
      <c r="BS17" s="36" t="n">
        <v>9.1</v>
      </c>
      <c r="BT17" s="36" t="n">
        <v>3.8</v>
      </c>
      <c r="BU17" s="36" t="n">
        <v>8.9</v>
      </c>
      <c r="BV17" s="33" t="s">
        <v>122</v>
      </c>
      <c r="BW17" s="33" t="s">
        <v>273</v>
      </c>
      <c r="BX17" s="33" t="s">
        <v>142</v>
      </c>
      <c r="BY17" s="33" t="s">
        <v>125</v>
      </c>
      <c r="BZ17" s="33" t="s">
        <v>274</v>
      </c>
      <c r="CA17" s="33" t="s">
        <v>275</v>
      </c>
      <c r="CB17" s="33" t="s">
        <v>276</v>
      </c>
      <c r="CC17" s="33" t="s"/>
      <c r="CD17" s="33" t="s">
        <v>129</v>
      </c>
      <c r="CE17" s="33" t="s">
        <v>130</v>
      </c>
      <c r="CF17" s="33" t="s">
        <v>130</v>
      </c>
      <c r="CG17" s="33" t="s">
        <v>277</v>
      </c>
      <c r="CH17" s="33" t="s">
        <v>132</v>
      </c>
      <c r="CI17" s="33" t="s">
        <v>133</v>
      </c>
      <c r="CJ17" s="33" t="s">
        <v>121</v>
      </c>
      <c r="CK17" s="33" t="s">
        <v>278</v>
      </c>
      <c r="CL17" s="33" t="s">
        <v>279</v>
      </c>
      <c r="CM17" s="33" t="s">
        <v>280</v>
      </c>
      <c r="CN17" s="33" t="s">
        <v>281</v>
      </c>
    </row>
    <row r="18" spans="1:92">
      <c r="A18" s="33" t="s">
        <v>282</v>
      </c>
      <c r="B18" s="33" t="s">
        <v>283</v>
      </c>
      <c r="C18" s="33">
        <f>BX18&amp;"/"&amp;BV18&amp;"/"&amp;BY18</f>
        <v/>
      </c>
      <c r="D18" s="176">
        <f>AVERAGE(H18:L18)</f>
        <v/>
      </c>
      <c r="E18" s="176">
        <f>AVERAGE(M18:N18)</f>
        <v/>
      </c>
      <c r="F18" s="176">
        <f>AVERAGE(O18)</f>
        <v/>
      </c>
      <c r="G18" s="176">
        <f>AVERAGE(P18:Q18)</f>
        <v/>
      </c>
      <c r="H18" s="175" t="n">
        <v>3.7</v>
      </c>
      <c r="I18" s="175" t="n">
        <v>7.5</v>
      </c>
      <c r="J18" s="175" t="n">
        <v>7.3</v>
      </c>
      <c r="K18" s="175" t="n">
        <v>7.3</v>
      </c>
      <c r="L18" s="175" t="n">
        <v>5</v>
      </c>
      <c r="M18" s="175" t="n">
        <v>7</v>
      </c>
      <c r="N18" s="175" t="n">
        <v>4.3</v>
      </c>
      <c r="O18" s="175" t="n">
        <v>4</v>
      </c>
      <c r="P18" s="175" t="n">
        <v>9</v>
      </c>
      <c r="Q18" s="175" t="n">
        <v>8.1</v>
      </c>
      <c r="R18" s="33" t="s">
        <v>177</v>
      </c>
      <c r="S18" s="33" t="n">
        <v>8.699999999999999</v>
      </c>
      <c r="T18" s="33" t="n">
        <v>9.4</v>
      </c>
      <c r="U18" s="33" t="n">
        <v>104</v>
      </c>
      <c r="V18" s="33" t="n">
        <v>3.7</v>
      </c>
      <c r="W18" s="33" t="n">
        <v>7.5</v>
      </c>
      <c r="X18" s="33" t="n">
        <v>6.3</v>
      </c>
      <c r="Y18" s="33" t="n">
        <v>5.1</v>
      </c>
      <c r="Z18" s="33" t="n">
        <v>7.6</v>
      </c>
      <c r="AA18" s="33" t="n">
        <v>10</v>
      </c>
      <c r="AB18" s="33" t="n">
        <v>7.3</v>
      </c>
      <c r="AC18" s="33" t="n">
        <v>5</v>
      </c>
      <c r="AD18" s="33" t="n">
        <v>7</v>
      </c>
      <c r="AE18" s="33" t="n">
        <v>4.3</v>
      </c>
      <c r="AF18" s="33" t="n">
        <v>4</v>
      </c>
      <c r="AG18" s="33" t="n">
        <v>9</v>
      </c>
      <c r="AH18" s="33" t="n">
        <v>8.1</v>
      </c>
      <c r="AI18" s="36" t="n">
        <v>2.5</v>
      </c>
      <c r="AJ18" s="36" t="n">
        <v>4.8</v>
      </c>
      <c r="AK18" s="36" t="n">
        <v>5.7</v>
      </c>
      <c r="AL18" s="36" t="n">
        <v>8.1</v>
      </c>
      <c r="AM18" s="36" t="n">
        <v>6.2</v>
      </c>
      <c r="AN18" s="36" t="n">
        <v>7.1</v>
      </c>
      <c r="AO18" s="47" t="n">
        <v>7.3</v>
      </c>
      <c r="AP18" s="47" t="n">
        <v>3.7</v>
      </c>
      <c r="AQ18" s="47" t="n">
        <v>7</v>
      </c>
      <c r="AR18" s="36" t="n">
        <v>6.4</v>
      </c>
      <c r="AS18" s="36" t="n">
        <v>6.3</v>
      </c>
      <c r="AT18" s="36" t="n">
        <v>3.1</v>
      </c>
      <c r="AU18" s="36" t="n">
        <v>6.6</v>
      </c>
      <c r="AV18" s="36" t="n">
        <v>6.4</v>
      </c>
      <c r="AW18" s="36" t="n">
        <v>7.5</v>
      </c>
      <c r="AX18" s="36" t="n">
        <v>8</v>
      </c>
      <c r="AY18" s="36" t="n">
        <v>8.9</v>
      </c>
      <c r="AZ18" s="36" t="n">
        <v>9.1</v>
      </c>
      <c r="BA18" s="36" t="n">
        <v>8.1</v>
      </c>
      <c r="BB18" s="36" t="n">
        <v>6.8</v>
      </c>
      <c r="BC18" s="36" t="n">
        <v>5</v>
      </c>
      <c r="BD18" s="36" t="n">
        <v>8.5</v>
      </c>
      <c r="BE18" s="36" t="n">
        <v>2.5</v>
      </c>
      <c r="BF18" s="36" t="n">
        <v>4.5</v>
      </c>
      <c r="BG18" s="36" t="n">
        <v>5.8</v>
      </c>
      <c r="BH18" s="36" t="n">
        <v>7.6</v>
      </c>
      <c r="BI18" s="36" t="n">
        <v>5.9</v>
      </c>
      <c r="BJ18" s="36" t="n">
        <v>6.3</v>
      </c>
      <c r="BK18" s="36" t="n">
        <v>5</v>
      </c>
      <c r="BL18" s="36" t="n">
        <v>3</v>
      </c>
      <c r="BM18" s="36" t="n">
        <v>7.6</v>
      </c>
      <c r="BN18" s="36" t="n">
        <v>3.7</v>
      </c>
      <c r="BO18" s="36" t="n">
        <v>2.1</v>
      </c>
      <c r="BP18" s="36" t="n">
        <v>8.800000000000001</v>
      </c>
      <c r="BQ18" s="36" t="n">
        <v>8.1</v>
      </c>
      <c r="BR18" s="36" t="n">
        <v>8.699999999999999</v>
      </c>
      <c r="BS18" s="36" t="n">
        <v>8.1</v>
      </c>
      <c r="BT18" s="36" t="n">
        <v>3.8</v>
      </c>
      <c r="BU18" s="36" t="n">
        <v>9.5</v>
      </c>
      <c r="BV18" s="33" t="s">
        <v>122</v>
      </c>
      <c r="BW18" s="33" t="s">
        <v>284</v>
      </c>
      <c r="BX18" s="33" t="s">
        <v>189</v>
      </c>
      <c r="BY18" s="33" t="s">
        <v>125</v>
      </c>
      <c r="BZ18" s="33" t="s">
        <v>285</v>
      </c>
      <c r="CA18" s="33" t="s">
        <v>286</v>
      </c>
      <c r="CB18" s="33" t="s">
        <v>287</v>
      </c>
      <c r="CC18" s="33" t="s"/>
      <c r="CD18" s="33" t="s">
        <v>129</v>
      </c>
      <c r="CE18" s="33" t="s">
        <v>130</v>
      </c>
      <c r="CF18" s="33" t="s">
        <v>146</v>
      </c>
      <c r="CG18" s="33" t="s">
        <v>288</v>
      </c>
      <c r="CH18" s="33" t="s">
        <v>289</v>
      </c>
      <c r="CI18" s="33" t="s">
        <v>174</v>
      </c>
      <c r="CJ18" s="33" t="s">
        <v>177</v>
      </c>
      <c r="CK18" s="33" t="n">
        <v>8.699999999999999</v>
      </c>
      <c r="CL18" s="33" t="n">
        <v>9.4</v>
      </c>
      <c r="CM18" s="33" t="n">
        <v>104</v>
      </c>
      <c r="CN18" s="27" t="n">
        <v>0.86</v>
      </c>
    </row>
    <row r="19" spans="1:92">
      <c r="A19" s="33" t="s">
        <v>290</v>
      </c>
      <c r="B19" s="33" t="s">
        <v>291</v>
      </c>
      <c r="C19" s="33">
        <f>BX19&amp;"/"&amp;BV19&amp;"/"&amp;BY19</f>
        <v/>
      </c>
      <c r="D19" s="176">
        <f>AVERAGE(H19:L19)</f>
        <v/>
      </c>
      <c r="E19" s="176">
        <f>AVERAGE(M19:N19)</f>
        <v/>
      </c>
      <c r="F19" s="171">
        <f>AVERAGE(O19)</f>
        <v/>
      </c>
      <c r="G19" s="171">
        <f>AVERAGE(P19:Q19)</f>
        <v/>
      </c>
      <c r="H19" s="175" t="n">
        <v>5.6</v>
      </c>
      <c r="I19" s="175" t="n">
        <v>7</v>
      </c>
      <c r="J19" s="175" t="n">
        <v>6.5</v>
      </c>
      <c r="K19" s="175" t="n">
        <v>5.6</v>
      </c>
      <c r="L19" s="175" t="n">
        <v>5.8</v>
      </c>
      <c r="M19" s="175" t="n">
        <v>5.2</v>
      </c>
      <c r="N19" s="175" t="n">
        <v>3.7</v>
      </c>
      <c r="O19" s="175" t="n">
        <v>5.5</v>
      </c>
      <c r="P19" s="175" t="n">
        <v>3</v>
      </c>
      <c r="Q19" s="175" t="n">
        <v>2.6</v>
      </c>
      <c r="R19" s="33" t="s">
        <v>121</v>
      </c>
      <c r="S19" s="33" t="n">
        <v>4.4</v>
      </c>
      <c r="T19" s="33" t="n">
        <v>9.5</v>
      </c>
      <c r="U19" s="33" t="n">
        <v>81</v>
      </c>
      <c r="V19" s="33" t="n">
        <v>5.6</v>
      </c>
      <c r="W19" s="33" t="n">
        <v>7</v>
      </c>
      <c r="X19" s="33" t="n">
        <v>5.8</v>
      </c>
      <c r="Y19" s="33" t="n">
        <v>7.1</v>
      </c>
      <c r="Z19" s="33" t="n">
        <v>5.7</v>
      </c>
      <c r="AA19" s="33" t="n">
        <v>7.2</v>
      </c>
      <c r="AB19" s="33" t="n">
        <v>5.6</v>
      </c>
      <c r="AC19" s="33" t="n">
        <v>5.8</v>
      </c>
      <c r="AD19" s="33" t="n">
        <v>5.2</v>
      </c>
      <c r="AE19" s="33" t="n">
        <v>3.7</v>
      </c>
      <c r="AF19" s="33" t="n">
        <v>5.5</v>
      </c>
      <c r="AG19" s="33" t="n">
        <v>3</v>
      </c>
      <c r="AH19" s="33" t="n">
        <v>2.6</v>
      </c>
      <c r="AI19" s="36" t="n">
        <v>6.3</v>
      </c>
      <c r="AJ19" s="36" t="n">
        <v>4.8</v>
      </c>
      <c r="AK19" s="36" t="n">
        <v>5.7</v>
      </c>
      <c r="AL19" s="36" t="n">
        <v>6.8</v>
      </c>
      <c r="AM19" s="36" t="n">
        <v>6.9</v>
      </c>
      <c r="AN19" s="36" t="n">
        <v>6.5</v>
      </c>
      <c r="AO19" s="47" t="n">
        <v>4.6</v>
      </c>
      <c r="AP19" s="47" t="n">
        <v>7.3</v>
      </c>
      <c r="AQ19" s="47" t="n">
        <v>5.1</v>
      </c>
      <c r="AR19" s="36" t="n">
        <v>4.6</v>
      </c>
      <c r="AS19" s="36" t="n">
        <v>8.300000000000001</v>
      </c>
      <c r="AT19" s="36" t="n">
        <v>6.5</v>
      </c>
      <c r="AU19" s="36" t="n">
        <v>3</v>
      </c>
      <c r="AV19" s="36" t="n">
        <v>6.4</v>
      </c>
      <c r="AW19" s="36" t="n">
        <v>7.5</v>
      </c>
      <c r="AX19" s="36" t="n">
        <v>5.2</v>
      </c>
      <c r="AY19" s="36" t="n">
        <v>5.3</v>
      </c>
      <c r="AZ19" s="36" t="n">
        <v>9.1</v>
      </c>
      <c r="BA19" s="36" t="n">
        <v>7.2</v>
      </c>
      <c r="BB19" s="36" t="n">
        <v>4.4</v>
      </c>
      <c r="BC19" s="36" t="n">
        <v>5</v>
      </c>
      <c r="BD19" s="36" t="n">
        <v>10</v>
      </c>
      <c r="BE19" s="36" t="n">
        <v>2.5</v>
      </c>
      <c r="BF19" s="36" t="n">
        <v>4.5</v>
      </c>
      <c r="BG19" s="36" t="n">
        <v>4</v>
      </c>
      <c r="BH19" s="36" t="n">
        <v>6</v>
      </c>
      <c r="BI19" s="36" t="n">
        <v>5.9</v>
      </c>
      <c r="BJ19" s="36" t="n">
        <v>3.6</v>
      </c>
      <c r="BK19" s="36" t="n">
        <v>3.2</v>
      </c>
      <c r="BL19" s="36" t="n">
        <v>6.5</v>
      </c>
      <c r="BM19" s="36" t="n">
        <v>4.2</v>
      </c>
      <c r="BN19" s="36" t="n">
        <v>5.1</v>
      </c>
      <c r="BO19" s="36" t="n">
        <v>7.2</v>
      </c>
      <c r="BP19" s="36" t="n">
        <v>1.4</v>
      </c>
      <c r="BQ19" s="36" t="n">
        <v>2.7</v>
      </c>
      <c r="BR19" s="36" t="n">
        <v>5.9</v>
      </c>
      <c r="BS19" s="36" t="n">
        <v>5.3</v>
      </c>
      <c r="BT19" s="36" t="n">
        <v>1</v>
      </c>
      <c r="BU19" s="36" t="n">
        <v>4.8</v>
      </c>
      <c r="BV19" s="33" t="s">
        <v>140</v>
      </c>
      <c r="BW19" s="33" t="s">
        <v>292</v>
      </c>
      <c r="BX19" s="33" t="s">
        <v>155</v>
      </c>
      <c r="BY19" s="33" t="s">
        <v>156</v>
      </c>
      <c r="BZ19" s="33" t="s">
        <v>293</v>
      </c>
      <c r="CA19" s="33" t="s">
        <v>294</v>
      </c>
      <c r="CB19" s="33" t="s">
        <v>295</v>
      </c>
      <c r="CC19" s="33" t="s"/>
      <c r="CD19" s="33" t="s">
        <v>129</v>
      </c>
      <c r="CE19" s="33" t="s">
        <v>130</v>
      </c>
      <c r="CF19" s="33" t="s">
        <v>130</v>
      </c>
      <c r="CG19" s="33" t="s">
        <v>296</v>
      </c>
      <c r="CH19" s="33" t="s">
        <v>240</v>
      </c>
      <c r="CI19" s="33" t="s">
        <v>133</v>
      </c>
      <c r="CJ19" s="33" t="s">
        <v>121</v>
      </c>
      <c r="CK19" s="33" t="s">
        <v>149</v>
      </c>
      <c r="CL19" s="33" t="s">
        <v>249</v>
      </c>
      <c r="CM19" s="33" t="s">
        <v>297</v>
      </c>
      <c r="CN19" s="33" t="s">
        <v>298</v>
      </c>
    </row>
    <row r="20" spans="1:92">
      <c r="A20" s="33" t="s">
        <v>299</v>
      </c>
      <c r="B20" s="33" t="s">
        <v>300</v>
      </c>
      <c r="C20" s="33">
        <f>BX20&amp;"/"&amp;BV20&amp;"/"&amp;BY20</f>
        <v/>
      </c>
      <c r="D20" s="176">
        <f>AVERAGE(H20:L20)</f>
        <v/>
      </c>
      <c r="E20" s="176">
        <f>AVERAGE(M20:N20)</f>
        <v/>
      </c>
      <c r="F20" s="171">
        <f>AVERAGE(O20)</f>
        <v/>
      </c>
      <c r="G20" s="171">
        <f>AVERAGE(P20:Q20)</f>
        <v/>
      </c>
      <c r="H20" s="175" t="n">
        <v>5.6</v>
      </c>
      <c r="I20" s="175" t="n">
        <v>8.4</v>
      </c>
      <c r="J20" s="175" t="n">
        <v>5.9</v>
      </c>
      <c r="K20" s="175" t="n">
        <v>5.9</v>
      </c>
      <c r="L20" s="175" t="n">
        <v>5.8</v>
      </c>
      <c r="M20" s="175" t="n">
        <v>8.300000000000001</v>
      </c>
      <c r="N20" s="175" t="n">
        <v>5.9</v>
      </c>
      <c r="O20" s="175" t="n">
        <v>5.2</v>
      </c>
      <c r="P20" s="175" t="n">
        <v>9.199999999999999</v>
      </c>
      <c r="Q20" s="175" t="n">
        <v>5.6</v>
      </c>
      <c r="R20" s="33" t="s">
        <v>121</v>
      </c>
      <c r="S20" s="33" t="n">
        <v>6.3</v>
      </c>
      <c r="T20" s="33" t="n">
        <v>9.4</v>
      </c>
      <c r="U20" s="33" t="n">
        <v>76</v>
      </c>
      <c r="V20" s="33" t="n">
        <v>5.6</v>
      </c>
      <c r="W20" s="33" t="n">
        <v>8.4</v>
      </c>
      <c r="X20" s="33" t="n">
        <v>5.7</v>
      </c>
      <c r="Y20" s="33" t="n">
        <v>1.5</v>
      </c>
      <c r="Z20" s="33" t="n">
        <v>7.2</v>
      </c>
      <c r="AA20" s="33" t="n">
        <v>9.199999999999999</v>
      </c>
      <c r="AB20" s="33" t="n">
        <v>5.9</v>
      </c>
      <c r="AC20" s="33" t="n">
        <v>5.8</v>
      </c>
      <c r="AD20" s="33" t="n">
        <v>8.300000000000001</v>
      </c>
      <c r="AE20" s="33" t="n">
        <v>5.9</v>
      </c>
      <c r="AF20" s="33" t="n">
        <v>5.2</v>
      </c>
      <c r="AG20" s="33" t="n">
        <v>9.199999999999999</v>
      </c>
      <c r="AH20" s="33" t="n">
        <v>5.6</v>
      </c>
      <c r="AI20" s="36" t="n">
        <v>6.3</v>
      </c>
      <c r="AJ20" s="36" t="n">
        <v>4.8</v>
      </c>
      <c r="AK20" s="36" t="n">
        <v>5.7</v>
      </c>
      <c r="AL20" s="36" t="n">
        <v>8.699999999999999</v>
      </c>
      <c r="AM20" s="36" t="n">
        <v>9.1</v>
      </c>
      <c r="AN20" s="36" t="n">
        <v>5.8</v>
      </c>
      <c r="AO20" s="47" t="n">
        <v>6.4</v>
      </c>
      <c r="AP20" s="47" t="n">
        <v>7.3</v>
      </c>
      <c r="AQ20" s="47" t="n">
        <v>3.1</v>
      </c>
      <c r="AR20" s="36" t="n">
        <v>3.4</v>
      </c>
      <c r="AS20" s="36" t="n">
        <v>4.4</v>
      </c>
      <c r="AT20" s="36" t="n">
        <v>1.4</v>
      </c>
      <c r="AU20" s="36" t="n">
        <v>7.7</v>
      </c>
      <c r="AV20" s="36" t="n">
        <v>6.4</v>
      </c>
      <c r="AW20" s="36" t="n">
        <v>5.7</v>
      </c>
      <c r="AX20" s="36" t="n">
        <v>8.5</v>
      </c>
      <c r="AY20" s="36" t="n">
        <v>7.7</v>
      </c>
      <c r="AZ20" s="36" t="n">
        <v>7.2</v>
      </c>
      <c r="BA20" s="36" t="n">
        <v>7.2</v>
      </c>
      <c r="BB20" s="36" t="n">
        <v>4.4</v>
      </c>
      <c r="BC20" s="36" t="n">
        <v>5.6</v>
      </c>
      <c r="BD20" s="36" t="n">
        <v>10</v>
      </c>
      <c r="BE20" s="36" t="n">
        <v>2.5</v>
      </c>
      <c r="BF20" s="36" t="n">
        <v>4.5</v>
      </c>
      <c r="BG20" s="36" t="n">
        <v>8.1</v>
      </c>
      <c r="BH20" s="36" t="n">
        <v>7.6</v>
      </c>
      <c r="BI20" s="36" t="n">
        <v>5.9</v>
      </c>
      <c r="BJ20" s="36" t="n">
        <v>7.4</v>
      </c>
      <c r="BK20" s="36" t="n">
        <v>5</v>
      </c>
      <c r="BL20" s="36" t="n">
        <v>4.8</v>
      </c>
      <c r="BM20" s="36" t="n">
        <v>6.9</v>
      </c>
      <c r="BN20" s="36" t="n">
        <v>5.1</v>
      </c>
      <c r="BO20" s="36" t="n">
        <v>3.8</v>
      </c>
      <c r="BP20" s="36" t="n">
        <v>9.4</v>
      </c>
      <c r="BQ20" s="36" t="n">
        <v>8.1</v>
      </c>
      <c r="BR20" s="36" t="n">
        <v>8.699999999999999</v>
      </c>
      <c r="BS20" s="36" t="n">
        <v>8.1</v>
      </c>
      <c r="BT20" s="36" t="n">
        <v>1.5</v>
      </c>
      <c r="BU20" s="36" t="n">
        <v>7.1</v>
      </c>
      <c r="BV20" s="33" t="s">
        <v>122</v>
      </c>
      <c r="BW20" s="33" t="s">
        <v>301</v>
      </c>
      <c r="BX20" s="33" t="s">
        <v>302</v>
      </c>
      <c r="BY20" s="33" t="s">
        <v>125</v>
      </c>
      <c r="BZ20" s="33" t="s">
        <v>303</v>
      </c>
      <c r="CA20" s="33" t="s">
        <v>304</v>
      </c>
      <c r="CB20" s="33" t="s">
        <v>305</v>
      </c>
      <c r="CC20" s="33" t="s"/>
      <c r="CD20" s="33" t="s">
        <v>129</v>
      </c>
      <c r="CE20" s="33" t="s">
        <v>160</v>
      </c>
      <c r="CF20" s="33" t="s">
        <v>162</v>
      </c>
      <c r="CG20" s="33" t="s">
        <v>306</v>
      </c>
      <c r="CH20" s="33" t="s">
        <v>148</v>
      </c>
      <c r="CI20" s="33" t="s">
        <v>133</v>
      </c>
      <c r="CJ20" s="33" t="s">
        <v>121</v>
      </c>
      <c r="CK20" s="33" t="s">
        <v>307</v>
      </c>
      <c r="CL20" s="33" t="s">
        <v>269</v>
      </c>
      <c r="CM20" s="33" t="s">
        <v>308</v>
      </c>
      <c r="CN20" s="33" t="s">
        <v>185</v>
      </c>
    </row>
    <row r="21" spans="1:92">
      <c r="A21" s="33" t="s">
        <v>309</v>
      </c>
      <c r="B21" s="33" t="s">
        <v>310</v>
      </c>
      <c r="C21" s="33">
        <f>BX21&amp;"/"&amp;BV21&amp;"/"&amp;BY21</f>
        <v/>
      </c>
      <c r="D21" s="176">
        <f>AVERAGE(H21:L21)</f>
        <v/>
      </c>
      <c r="E21" s="176">
        <f>AVERAGE(M21:N21)</f>
        <v/>
      </c>
      <c r="F21" s="176">
        <f>AVERAGE(O21)</f>
        <v/>
      </c>
      <c r="G21" s="176">
        <f>AVERAGE(P21:Q21)</f>
        <v/>
      </c>
      <c r="H21" s="175" t="n">
        <v>4.8</v>
      </c>
      <c r="I21" s="175" t="n">
        <v>6.4</v>
      </c>
      <c r="J21" s="175" t="n">
        <v>5.5</v>
      </c>
      <c r="K21" s="175" t="n">
        <v>4.4</v>
      </c>
      <c r="L21" s="175" t="n">
        <v>10</v>
      </c>
      <c r="M21" s="175" t="n">
        <v>4.6</v>
      </c>
      <c r="N21" s="175" t="n">
        <v>6.5</v>
      </c>
      <c r="O21" s="175" t="n">
        <v>3.7</v>
      </c>
      <c r="P21" s="175" t="n">
        <v>3.9</v>
      </c>
      <c r="Q21" s="175" t="n">
        <v>7</v>
      </c>
      <c r="R21" s="33" t="s">
        <v>121</v>
      </c>
      <c r="S21" s="33" t="n">
        <v>4.9</v>
      </c>
      <c r="T21" s="33" t="n">
        <v>9.699999999999999</v>
      </c>
      <c r="U21" s="33" t="n">
        <v>79</v>
      </c>
      <c r="V21" s="33" t="n">
        <v>4.8</v>
      </c>
      <c r="W21" s="33" t="n">
        <v>6.4</v>
      </c>
      <c r="X21" s="33" t="n">
        <v>5</v>
      </c>
      <c r="Y21" s="33" t="n">
        <v>4.8</v>
      </c>
      <c r="Z21" s="33" t="n">
        <v>4.7</v>
      </c>
      <c r="AA21" s="33" t="n">
        <v>7.4</v>
      </c>
      <c r="AB21" s="33" t="n">
        <v>4.4</v>
      </c>
      <c r="AC21" s="33" t="n">
        <v>10</v>
      </c>
      <c r="AD21" s="33" t="n">
        <v>4.6</v>
      </c>
      <c r="AE21" s="33" t="n">
        <v>6.5</v>
      </c>
      <c r="AF21" s="33" t="n">
        <v>3.7</v>
      </c>
      <c r="AG21" s="33" t="n">
        <v>3.9</v>
      </c>
      <c r="AH21" s="33" t="n">
        <v>7</v>
      </c>
      <c r="AI21" s="36" t="n">
        <v>6.3</v>
      </c>
      <c r="AJ21" s="36" t="n">
        <v>4.8</v>
      </c>
      <c r="AK21" s="36" t="n">
        <v>4</v>
      </c>
      <c r="AL21" s="36" t="n">
        <v>5.5</v>
      </c>
      <c r="AM21" s="36" t="n">
        <v>6.2</v>
      </c>
      <c r="AN21" s="36" t="n">
        <v>7.1</v>
      </c>
      <c r="AO21" s="47" t="n">
        <v>5.5</v>
      </c>
      <c r="AP21" s="47" t="n">
        <v>3.7</v>
      </c>
      <c r="AQ21" s="47" t="n">
        <v>6.3</v>
      </c>
      <c r="AR21" s="36" t="n">
        <v>5.8</v>
      </c>
      <c r="AS21" s="36" t="n">
        <v>6.3</v>
      </c>
      <c r="AT21" s="36" t="n">
        <v>3.1</v>
      </c>
      <c r="AU21" s="36" t="n">
        <v>4.8</v>
      </c>
      <c r="AV21" s="36" t="n">
        <v>4.5</v>
      </c>
      <c r="AW21" s="36" t="n">
        <v>5.7</v>
      </c>
      <c r="AX21" s="36" t="n">
        <v>6.9</v>
      </c>
      <c r="AY21" s="36" t="n">
        <v>4.1</v>
      </c>
      <c r="AZ21" s="36" t="n">
        <v>9.1</v>
      </c>
      <c r="BA21" s="36" t="n">
        <v>4.4</v>
      </c>
      <c r="BB21" s="36" t="n">
        <v>5.6</v>
      </c>
      <c r="BC21" s="36" t="n">
        <v>4.4</v>
      </c>
      <c r="BD21" s="36" t="n">
        <v>10</v>
      </c>
      <c r="BE21" s="36" t="n">
        <v>8.5</v>
      </c>
      <c r="BF21" s="36" t="n">
        <v>8.5</v>
      </c>
      <c r="BG21" s="36" t="n">
        <v>4.6</v>
      </c>
      <c r="BH21" s="36" t="n">
        <v>4.4</v>
      </c>
      <c r="BI21" s="36" t="n">
        <v>5.9</v>
      </c>
      <c r="BJ21" s="36" t="n">
        <v>6.9</v>
      </c>
      <c r="BK21" s="36" t="n">
        <v>3.2</v>
      </c>
      <c r="BL21" s="36" t="n">
        <v>8.199999999999999</v>
      </c>
      <c r="BM21" s="36" t="n">
        <v>3.5</v>
      </c>
      <c r="BN21" s="36" t="n">
        <v>3.7</v>
      </c>
      <c r="BO21" s="36" t="n">
        <v>5.5</v>
      </c>
      <c r="BP21" s="36" t="n">
        <v>4.1</v>
      </c>
      <c r="BQ21" s="36" t="n">
        <v>4.4</v>
      </c>
      <c r="BR21" s="36" t="n">
        <v>3.8</v>
      </c>
      <c r="BS21" s="36" t="n">
        <v>9.1</v>
      </c>
      <c r="BT21" s="36" t="n">
        <v>5.5</v>
      </c>
      <c r="BU21" s="36" t="n">
        <v>4.8</v>
      </c>
      <c r="BV21" s="33" t="s">
        <v>140</v>
      </c>
      <c r="BW21" s="33" t="s">
        <v>311</v>
      </c>
      <c r="BX21" s="33" t="s">
        <v>312</v>
      </c>
      <c r="BY21" s="33" t="s">
        <v>156</v>
      </c>
      <c r="BZ21" s="33" t="s">
        <v>313</v>
      </c>
      <c r="CA21" s="33" t="s">
        <v>314</v>
      </c>
      <c r="CB21" s="33" t="s">
        <v>315</v>
      </c>
      <c r="CC21" s="33" t="s"/>
      <c r="CD21" s="33" t="s">
        <v>129</v>
      </c>
      <c r="CE21" s="33" t="s">
        <v>146</v>
      </c>
      <c r="CF21" s="33" t="s">
        <v>130</v>
      </c>
      <c r="CG21" s="33" t="s">
        <v>316</v>
      </c>
      <c r="CH21" s="33" t="s">
        <v>132</v>
      </c>
      <c r="CI21" s="33" t="s">
        <v>174</v>
      </c>
      <c r="CJ21" s="33" t="s">
        <v>121</v>
      </c>
      <c r="CK21" s="33" t="n">
        <v>4.9</v>
      </c>
      <c r="CL21" s="33" t="n">
        <v>9.699999999999999</v>
      </c>
      <c r="CM21" s="33" t="n">
        <v>79</v>
      </c>
      <c r="CN21" s="27" t="n">
        <v>0.79</v>
      </c>
    </row>
    <row r="22" spans="1:92">
      <c r="A22" s="33" t="s">
        <v>317</v>
      </c>
      <c r="B22" s="33" t="s">
        <v>318</v>
      </c>
      <c r="C22" s="33">
        <f>BX22&amp;"/"&amp;BV22&amp;"/"&amp;BY22</f>
        <v/>
      </c>
      <c r="D22" s="176">
        <f>AVERAGE(H22:L22)</f>
        <v/>
      </c>
      <c r="E22" s="176">
        <f>AVERAGE(M22:N22)</f>
        <v/>
      </c>
      <c r="F22" s="171">
        <f>AVERAGE(O22)</f>
        <v/>
      </c>
      <c r="G22" s="171">
        <f>AVERAGE(P22:Q22)</f>
        <v/>
      </c>
      <c r="H22" s="175" t="n">
        <v>2.9</v>
      </c>
      <c r="I22" s="175" t="n">
        <v>2.7</v>
      </c>
      <c r="J22" s="175" t="n">
        <v>6.1</v>
      </c>
      <c r="K22" s="175" t="n">
        <v>5.9</v>
      </c>
      <c r="L22" s="175" t="n">
        <v>2.3</v>
      </c>
      <c r="M22" s="175" t="n">
        <v>4.4</v>
      </c>
      <c r="N22" s="175" t="n">
        <v>4.4</v>
      </c>
      <c r="O22" s="175" t="n">
        <v>3.5</v>
      </c>
      <c r="P22" s="175" t="n">
        <v>4.2</v>
      </c>
      <c r="Q22" s="175" t="n">
        <v>3.7</v>
      </c>
      <c r="R22" s="33" t="s">
        <v>121</v>
      </c>
      <c r="S22" s="33" t="n">
        <v>6.8</v>
      </c>
      <c r="T22" s="33" t="n">
        <v>9.199999999999999</v>
      </c>
      <c r="U22" s="33" t="n">
        <v>93</v>
      </c>
      <c r="V22" s="33" t="n">
        <v>2.9</v>
      </c>
      <c r="W22" s="33" t="n">
        <v>2.7</v>
      </c>
      <c r="X22" s="33" t="n">
        <v>3.7</v>
      </c>
      <c r="Y22" s="33" t="n">
        <v>6.7</v>
      </c>
      <c r="Z22" s="33" t="n">
        <v>6</v>
      </c>
      <c r="AA22" s="33" t="n">
        <v>8.1</v>
      </c>
      <c r="AB22" s="33" t="n">
        <v>5.9</v>
      </c>
      <c r="AC22" s="33" t="n">
        <v>2.3</v>
      </c>
      <c r="AD22" s="33" t="n">
        <v>4.4</v>
      </c>
      <c r="AE22" s="33" t="n">
        <v>4.4</v>
      </c>
      <c r="AF22" s="33" t="n">
        <v>3.5</v>
      </c>
      <c r="AG22" s="33" t="n">
        <v>4.2</v>
      </c>
      <c r="AH22" s="33" t="n">
        <v>3.7</v>
      </c>
      <c r="AI22" s="36" t="n">
        <v>2.5</v>
      </c>
      <c r="AJ22" s="36" t="n">
        <v>4.8</v>
      </c>
      <c r="AK22" s="36" t="n">
        <v>4</v>
      </c>
      <c r="AL22" s="36" t="n">
        <v>2.4</v>
      </c>
      <c r="AM22" s="36" t="n">
        <v>4.1</v>
      </c>
      <c r="AN22" s="36" t="n">
        <v>3.2</v>
      </c>
      <c r="AO22" s="47" t="n">
        <v>3.7</v>
      </c>
      <c r="AP22" s="47" t="n">
        <v>3.7</v>
      </c>
      <c r="AQ22" s="47" t="n">
        <v>5.7</v>
      </c>
      <c r="AR22" s="36" t="n">
        <v>2.2</v>
      </c>
      <c r="AS22" s="36" t="n">
        <v>8.300000000000001</v>
      </c>
      <c r="AT22" s="36" t="n">
        <v>8.1</v>
      </c>
      <c r="AU22" s="36" t="n">
        <v>5.4</v>
      </c>
      <c r="AV22" s="36" t="n">
        <v>6.4</v>
      </c>
      <c r="AW22" s="36" t="n">
        <v>5.7</v>
      </c>
      <c r="AX22" s="36" t="n">
        <v>6.9</v>
      </c>
      <c r="AY22" s="36" t="n">
        <v>5.3</v>
      </c>
      <c r="AZ22" s="36" t="n">
        <v>9.1</v>
      </c>
      <c r="BA22" s="36" t="n">
        <v>7.2</v>
      </c>
      <c r="BB22" s="36" t="n">
        <v>8</v>
      </c>
      <c r="BC22" s="36" t="n">
        <v>2.1</v>
      </c>
      <c r="BD22" s="36" t="n">
        <v>8.5</v>
      </c>
      <c r="BE22" s="36" t="n">
        <v>1</v>
      </c>
      <c r="BF22" s="36" t="n">
        <v>1</v>
      </c>
      <c r="BG22" s="36" t="n">
        <v>5.8</v>
      </c>
      <c r="BH22" s="36" t="n">
        <v>4.4</v>
      </c>
      <c r="BI22" s="36" t="n">
        <v>4.3</v>
      </c>
      <c r="BJ22" s="36" t="n">
        <v>4.7</v>
      </c>
      <c r="BK22" s="36" t="n">
        <v>6.9</v>
      </c>
      <c r="BL22" s="36" t="n">
        <v>3</v>
      </c>
      <c r="BM22" s="36" t="n">
        <v>3.5</v>
      </c>
      <c r="BN22" s="36" t="n">
        <v>5.1</v>
      </c>
      <c r="BO22" s="36" t="n">
        <v>3.8</v>
      </c>
      <c r="BP22" s="36" t="n">
        <v>4.1</v>
      </c>
      <c r="BQ22" s="36" t="n">
        <v>3.8</v>
      </c>
      <c r="BR22" s="36" t="n">
        <v>5.2</v>
      </c>
      <c r="BS22" s="36" t="n">
        <v>8.1</v>
      </c>
      <c r="BT22" s="36" t="n">
        <v>3.2</v>
      </c>
      <c r="BU22" s="36" t="n">
        <v>1.8</v>
      </c>
      <c r="BV22" s="33" t="s">
        <v>122</v>
      </c>
      <c r="BW22" s="33" t="s">
        <v>319</v>
      </c>
      <c r="BX22" s="33" t="s">
        <v>312</v>
      </c>
      <c r="BY22" s="33" t="s">
        <v>125</v>
      </c>
      <c r="BZ22" s="33" t="s">
        <v>320</v>
      </c>
      <c r="CA22" s="33" t="s">
        <v>321</v>
      </c>
      <c r="CB22" s="33" t="s">
        <v>322</v>
      </c>
      <c r="CC22" s="33" t="s"/>
      <c r="CD22" s="33" t="s">
        <v>129</v>
      </c>
      <c r="CE22" s="33" t="s">
        <v>130</v>
      </c>
      <c r="CF22" s="33" t="s">
        <v>160</v>
      </c>
      <c r="CG22" s="33" t="s">
        <v>323</v>
      </c>
      <c r="CH22" s="33" t="s">
        <v>132</v>
      </c>
      <c r="CI22" s="33" t="s">
        <v>133</v>
      </c>
      <c r="CJ22" s="33" t="s">
        <v>121</v>
      </c>
      <c r="CK22" s="33" t="s">
        <v>278</v>
      </c>
      <c r="CL22" s="33" t="s">
        <v>279</v>
      </c>
      <c r="CM22" s="33" t="s">
        <v>324</v>
      </c>
      <c r="CN22" s="33" t="s">
        <v>325</v>
      </c>
    </row>
    <row customFormat="1" r="23" s="83" spans="1:92">
      <c r="A23" s="83" t="s">
        <v>326</v>
      </c>
      <c r="B23" s="83" t="s">
        <v>327</v>
      </c>
      <c r="C23" s="83">
        <f>BX23&amp;"/"&amp;BV23&amp;"/"&amp;BY23</f>
        <v/>
      </c>
      <c r="D23" s="177">
        <f>AVERAGE(H23:L23)</f>
        <v/>
      </c>
      <c r="E23" s="177">
        <f>AVERAGE(M23:N23)</f>
        <v/>
      </c>
      <c r="F23" s="177">
        <f>AVERAGE(O23)</f>
        <v/>
      </c>
      <c r="G23" s="177">
        <f>AVERAGE(P23:Q23)</f>
        <v/>
      </c>
      <c r="H23" s="178" t="n">
        <v>4.8</v>
      </c>
      <c r="I23" s="178" t="n">
        <v>4.9</v>
      </c>
      <c r="J23" s="178" t="n">
        <v>6.4</v>
      </c>
      <c r="K23" s="178" t="n">
        <v>8.800000000000001</v>
      </c>
      <c r="L23" s="178" t="n">
        <v>6.8</v>
      </c>
      <c r="M23" s="178" t="n">
        <v>4.9</v>
      </c>
      <c r="N23" s="178" t="n">
        <v>3.8</v>
      </c>
      <c r="O23" s="178" t="n">
        <v>3.8</v>
      </c>
      <c r="P23" s="178" t="n">
        <v>5.3</v>
      </c>
      <c r="Q23" s="178" t="n">
        <v>3.3</v>
      </c>
      <c r="R23" s="83" t="s">
        <v>121</v>
      </c>
      <c r="S23" s="83" t="n">
        <v>5.4</v>
      </c>
      <c r="T23" s="83" t="n">
        <v>8.9</v>
      </c>
      <c r="U23" s="83" t="n">
        <v>76</v>
      </c>
      <c r="V23" s="83" t="n">
        <v>4.8</v>
      </c>
      <c r="W23" s="83" t="n">
        <v>4.9</v>
      </c>
      <c r="X23" s="83" t="n">
        <v>5.6</v>
      </c>
      <c r="Y23" s="83" t="n">
        <v>5.7</v>
      </c>
      <c r="Z23" s="83" t="n">
        <v>6.9</v>
      </c>
      <c r="AA23" s="83" t="n">
        <v>7.5</v>
      </c>
      <c r="AB23" s="83" t="n">
        <v>8.800000000000001</v>
      </c>
      <c r="AC23" s="83" t="n">
        <v>6.8</v>
      </c>
      <c r="AD23" s="83" t="n">
        <v>4.9</v>
      </c>
      <c r="AE23" s="83" t="n">
        <v>3.8</v>
      </c>
      <c r="AF23" s="83" t="n">
        <v>3.8</v>
      </c>
      <c r="AG23" s="83" t="n">
        <v>5.3</v>
      </c>
      <c r="AH23" s="83" t="n">
        <v>3.3</v>
      </c>
      <c r="AI23" s="60" t="n">
        <v>6.3</v>
      </c>
      <c r="AJ23" s="60" t="n">
        <v>4.8</v>
      </c>
      <c r="AK23" s="60" t="n">
        <v>4</v>
      </c>
      <c r="AL23" s="60" t="n">
        <v>4.9</v>
      </c>
      <c r="AM23" s="60" t="n">
        <v>4.8</v>
      </c>
      <c r="AN23" s="60" t="n">
        <v>5.2</v>
      </c>
      <c r="AO23" s="61" t="n">
        <v>5.5</v>
      </c>
      <c r="AP23" s="61" t="n">
        <v>7.3</v>
      </c>
      <c r="AQ23" s="61" t="n">
        <v>3.8</v>
      </c>
      <c r="AR23" s="60" t="n">
        <v>4</v>
      </c>
      <c r="AS23" s="60" t="n">
        <v>6.3</v>
      </c>
      <c r="AT23" s="60" t="n">
        <v>6.5</v>
      </c>
      <c r="AU23" s="60" t="n">
        <v>7.2</v>
      </c>
      <c r="AV23" s="60" t="n">
        <v>4.5</v>
      </c>
      <c r="AW23" s="60" t="n">
        <v>7.5</v>
      </c>
      <c r="AX23" s="60" t="n">
        <v>8</v>
      </c>
      <c r="AY23" s="60" t="n">
        <v>4.1</v>
      </c>
      <c r="AZ23" s="60" t="n">
        <v>8.1</v>
      </c>
      <c r="BA23" s="60" t="n">
        <v>9.1</v>
      </c>
      <c r="BB23" s="60" t="n">
        <v>8</v>
      </c>
      <c r="BC23" s="60" t="n">
        <v>5.6</v>
      </c>
      <c r="BD23" s="60" t="n">
        <v>10</v>
      </c>
      <c r="BE23" s="60" t="n">
        <v>4.5</v>
      </c>
      <c r="BF23" s="60" t="n">
        <v>4.5</v>
      </c>
      <c r="BG23" s="60" t="n">
        <v>5.2</v>
      </c>
      <c r="BH23" s="60" t="n">
        <v>4.4</v>
      </c>
      <c r="BI23" s="60" t="n">
        <v>5.9</v>
      </c>
      <c r="BJ23" s="60" t="n">
        <v>3.6</v>
      </c>
      <c r="BK23" s="60" t="n">
        <v>5</v>
      </c>
      <c r="BL23" s="60" t="n">
        <v>4.8</v>
      </c>
      <c r="BM23" s="60" t="n">
        <v>5.5</v>
      </c>
      <c r="BN23" s="60" t="n">
        <v>3.7</v>
      </c>
      <c r="BO23" s="60" t="n">
        <v>3.8</v>
      </c>
      <c r="BP23" s="60" t="n">
        <v>6.1</v>
      </c>
      <c r="BQ23" s="60" t="n">
        <v>6</v>
      </c>
      <c r="BR23" s="60" t="n">
        <v>3.8</v>
      </c>
      <c r="BS23" s="60" t="n">
        <v>4.4</v>
      </c>
      <c r="BT23" s="60" t="n">
        <v>2.6</v>
      </c>
      <c r="BU23" s="60" t="n">
        <v>5.4</v>
      </c>
      <c r="BV23" s="83" t="s">
        <v>122</v>
      </c>
      <c r="BW23" s="83" t="s">
        <v>328</v>
      </c>
      <c r="BX23" s="83" t="s">
        <v>142</v>
      </c>
      <c r="BY23" s="83" t="s">
        <v>156</v>
      </c>
      <c r="BZ23" s="83" t="s">
        <v>329</v>
      </c>
      <c r="CA23" s="83" t="s">
        <v>330</v>
      </c>
      <c r="CB23" s="83" t="s">
        <v>331</v>
      </c>
      <c r="CC23" s="83" t="s"/>
      <c r="CD23" s="83" t="s">
        <v>129</v>
      </c>
      <c r="CE23" s="83" t="s">
        <v>130</v>
      </c>
      <c r="CF23" s="83" t="s">
        <v>130</v>
      </c>
      <c r="CG23" s="83" t="s">
        <v>332</v>
      </c>
      <c r="CH23" s="83" t="s">
        <v>289</v>
      </c>
      <c r="CI23" s="83" t="s">
        <v>174</v>
      </c>
      <c r="CJ23" s="83" t="s">
        <v>121</v>
      </c>
      <c r="CK23" s="83" t="n">
        <v>5.4</v>
      </c>
      <c r="CL23" s="83" t="n">
        <v>8.9</v>
      </c>
      <c r="CM23" s="83" t="n">
        <v>76</v>
      </c>
      <c r="CN23" s="62" t="n">
        <v>0.8</v>
      </c>
    </row>
    <row r="24" spans="1:92">
      <c r="A24" s="33" t="s">
        <v>333</v>
      </c>
      <c r="B24" s="33" t="s">
        <v>334</v>
      </c>
      <c r="C24" s="33">
        <f>BX24&amp;"/"&amp;BV24&amp;"/"&amp;BY24</f>
        <v/>
      </c>
      <c r="D24" s="176">
        <f>AVERAGE(H24:L24)</f>
        <v/>
      </c>
      <c r="E24" s="176">
        <f>AVERAGE(M24:N24)</f>
        <v/>
      </c>
      <c r="F24" s="176">
        <f>AVERAGE(O24)</f>
        <v/>
      </c>
      <c r="G24" s="176">
        <f>AVERAGE(P24:Q24)</f>
        <v/>
      </c>
      <c r="H24" s="175" t="n">
        <v>6.6</v>
      </c>
      <c r="I24" s="175" t="n">
        <v>7.8</v>
      </c>
      <c r="J24" s="175" t="n">
        <v>6.4</v>
      </c>
      <c r="K24" s="175" t="n">
        <v>6.5</v>
      </c>
      <c r="L24" s="175" t="n">
        <v>10</v>
      </c>
      <c r="M24" s="175" t="n">
        <v>6.4</v>
      </c>
      <c r="N24" s="175" t="n">
        <v>7.8</v>
      </c>
      <c r="O24" s="175" t="n">
        <v>6.3</v>
      </c>
      <c r="P24" s="175" t="n">
        <v>8.4</v>
      </c>
      <c r="Q24" s="175" t="n">
        <v>8.1</v>
      </c>
      <c r="R24" s="33" t="s">
        <v>335</v>
      </c>
      <c r="S24" s="33" t="n">
        <v>4.9</v>
      </c>
      <c r="T24" s="33" t="n">
        <v>9.199999999999999</v>
      </c>
      <c r="U24" s="33" t="n">
        <v>35</v>
      </c>
      <c r="V24" s="33" t="n">
        <v>6.6</v>
      </c>
      <c r="W24" s="33" t="n">
        <v>7.8</v>
      </c>
      <c r="X24" s="33" t="n">
        <v>4.6</v>
      </c>
      <c r="Y24" s="33" t="n">
        <v>5.5</v>
      </c>
      <c r="Z24" s="33" t="n">
        <v>6.3</v>
      </c>
      <c r="AA24" s="33" t="n">
        <v>9</v>
      </c>
      <c r="AB24" s="33" t="n">
        <v>6.5</v>
      </c>
      <c r="AC24" s="33" t="n">
        <v>10</v>
      </c>
      <c r="AD24" s="33" t="n">
        <v>6.4</v>
      </c>
      <c r="AE24" s="33" t="n">
        <v>7.8</v>
      </c>
      <c r="AF24" s="33" t="n">
        <v>6.3</v>
      </c>
      <c r="AG24" s="33" t="n">
        <v>8.4</v>
      </c>
      <c r="AH24" s="33" t="n">
        <v>8.1</v>
      </c>
      <c r="AI24" s="36" t="n">
        <v>8.199999999999999</v>
      </c>
      <c r="AJ24" s="36" t="n">
        <v>6.6</v>
      </c>
      <c r="AK24" s="36" t="n">
        <v>4</v>
      </c>
      <c r="AL24" s="36" t="n">
        <v>8.1</v>
      </c>
      <c r="AM24" s="36" t="n">
        <v>8.4</v>
      </c>
      <c r="AN24" s="36" t="n">
        <v>5.8</v>
      </c>
      <c r="AO24" s="47" t="n">
        <v>5.5</v>
      </c>
      <c r="AP24" s="47" t="n">
        <v>5.5</v>
      </c>
      <c r="AQ24" s="47" t="n">
        <v>3.8</v>
      </c>
      <c r="AR24" s="36" t="n">
        <v>3.4</v>
      </c>
      <c r="AS24" s="36" t="n">
        <v>8.300000000000001</v>
      </c>
      <c r="AT24" s="36" t="n">
        <v>4.8</v>
      </c>
      <c r="AU24" s="36" t="n">
        <v>6</v>
      </c>
      <c r="AV24" s="36" t="n">
        <v>4.5</v>
      </c>
      <c r="AW24" s="36" t="n">
        <v>7.5</v>
      </c>
      <c r="AX24" s="36" t="n">
        <v>6.9</v>
      </c>
      <c r="AY24" s="36" t="n">
        <v>7.1</v>
      </c>
      <c r="AZ24" s="36" t="n">
        <v>9.1</v>
      </c>
      <c r="BA24" s="36" t="n">
        <v>7.2</v>
      </c>
      <c r="BB24" s="36" t="n">
        <v>6.8</v>
      </c>
      <c r="BC24" s="36" t="n">
        <v>4.4</v>
      </c>
      <c r="BD24" s="36" t="n">
        <v>10</v>
      </c>
      <c r="BE24" s="36" t="n">
        <v>8.5</v>
      </c>
      <c r="BF24" s="36" t="n">
        <v>8.5</v>
      </c>
      <c r="BG24" s="36" t="n">
        <v>6.3</v>
      </c>
      <c r="BH24" s="36" t="n">
        <v>6</v>
      </c>
      <c r="BI24" s="36" t="n">
        <v>5.9</v>
      </c>
      <c r="BJ24" s="36" t="n">
        <v>5.8</v>
      </c>
      <c r="BK24" s="36" t="n">
        <v>10</v>
      </c>
      <c r="BL24" s="36" t="n">
        <v>4.8</v>
      </c>
      <c r="BM24" s="36" t="n">
        <v>8.300000000000001</v>
      </c>
      <c r="BN24" s="36" t="n">
        <v>4.4</v>
      </c>
      <c r="BO24" s="36" t="n">
        <v>5.5</v>
      </c>
      <c r="BP24" s="36" t="n">
        <v>8.1</v>
      </c>
      <c r="BQ24" s="36" t="n">
        <v>8.1</v>
      </c>
      <c r="BR24" s="36" t="n">
        <v>8</v>
      </c>
      <c r="BS24" s="36" t="n">
        <v>8.1</v>
      </c>
      <c r="BT24" s="36" t="n">
        <v>3.8</v>
      </c>
      <c r="BU24" s="36" t="n">
        <v>9.5</v>
      </c>
      <c r="BV24" s="33" t="s">
        <v>122</v>
      </c>
      <c r="BW24" s="33" t="s">
        <v>336</v>
      </c>
      <c r="BX24" s="33" t="s">
        <v>337</v>
      </c>
      <c r="BY24" s="33" t="s">
        <v>156</v>
      </c>
      <c r="BZ24" s="33" t="s">
        <v>338</v>
      </c>
      <c r="CA24" s="33" t="s">
        <v>339</v>
      </c>
      <c r="CB24" s="33" t="s">
        <v>340</v>
      </c>
      <c r="CC24" s="33" t="s"/>
      <c r="CD24" s="33" t="s">
        <v>129</v>
      </c>
      <c r="CE24" s="33" t="s">
        <v>130</v>
      </c>
      <c r="CF24" s="33" t="s">
        <v>130</v>
      </c>
      <c r="CG24" s="33" t="s">
        <v>341</v>
      </c>
      <c r="CH24" s="33" t="s">
        <v>132</v>
      </c>
      <c r="CI24" s="33" t="s">
        <v>174</v>
      </c>
      <c r="CJ24" s="33" t="s">
        <v>335</v>
      </c>
      <c r="CK24" s="33" t="n">
        <v>4.9</v>
      </c>
      <c r="CL24" s="33" t="n">
        <v>9.199999999999999</v>
      </c>
      <c r="CM24" s="33" t="n">
        <v>35</v>
      </c>
      <c r="CN24" s="27" t="n">
        <v>0.93</v>
      </c>
    </row>
    <row r="25" spans="1:92">
      <c r="A25" s="33" t="s">
        <v>342</v>
      </c>
      <c r="B25" s="33" t="s">
        <v>343</v>
      </c>
      <c r="C25" s="33">
        <f>BX25&amp;"/"&amp;BV25&amp;"/"&amp;BY25</f>
        <v/>
      </c>
      <c r="D25" s="176">
        <f>AVERAGE(H25:L25)</f>
        <v/>
      </c>
      <c r="E25" s="176">
        <f>AVERAGE(M25:N25)</f>
        <v/>
      </c>
      <c r="F25" s="171">
        <f>AVERAGE(O25)</f>
        <v/>
      </c>
      <c r="G25" s="171">
        <f>AVERAGE(P25:Q25)</f>
        <v/>
      </c>
      <c r="H25" s="175" t="n">
        <v>4.7</v>
      </c>
      <c r="I25" s="175" t="n">
        <v>8.199999999999999</v>
      </c>
      <c r="J25" s="175" t="n">
        <v>7.6</v>
      </c>
      <c r="K25" s="175" t="n">
        <v>7.3</v>
      </c>
      <c r="L25" s="175" t="n">
        <v>7.1</v>
      </c>
      <c r="M25" s="175" t="n">
        <v>7.1</v>
      </c>
      <c r="N25" s="175" t="n">
        <v>4.9</v>
      </c>
      <c r="O25" s="175" t="n">
        <v>4.6</v>
      </c>
      <c r="P25" s="175" t="n">
        <v>8.1</v>
      </c>
      <c r="Q25" s="175" t="n">
        <v>5.6</v>
      </c>
      <c r="R25" s="33" t="s">
        <v>177</v>
      </c>
      <c r="S25" s="33" t="n">
        <v>8.199999999999999</v>
      </c>
      <c r="T25" s="33" t="n">
        <v>9</v>
      </c>
      <c r="U25" s="33" t="n">
        <v>100</v>
      </c>
      <c r="V25" s="33" t="n">
        <v>4.7</v>
      </c>
      <c r="W25" s="33" t="n">
        <v>8.199999999999999</v>
      </c>
      <c r="X25" s="33" t="n">
        <v>6.1</v>
      </c>
      <c r="Y25" s="33" t="n">
        <v>8.800000000000001</v>
      </c>
      <c r="Z25" s="33" t="n">
        <v>6.9</v>
      </c>
      <c r="AA25" s="33" t="n">
        <v>8.5</v>
      </c>
      <c r="AB25" s="33" t="n">
        <v>7.3</v>
      </c>
      <c r="AC25" s="33" t="n">
        <v>7.1</v>
      </c>
      <c r="AD25" s="33" t="n">
        <v>7.1</v>
      </c>
      <c r="AE25" s="33" t="n">
        <v>4.9</v>
      </c>
      <c r="AF25" s="33" t="n">
        <v>4.6</v>
      </c>
      <c r="AG25" s="33" t="n">
        <v>8.1</v>
      </c>
      <c r="AH25" s="33" t="n">
        <v>5.6</v>
      </c>
      <c r="AI25" s="36" t="n">
        <v>4.4</v>
      </c>
      <c r="AJ25" s="36" t="n">
        <v>6.6</v>
      </c>
      <c r="AK25" s="36" t="n">
        <v>4</v>
      </c>
      <c r="AL25" s="36" t="n">
        <v>9.300000000000001</v>
      </c>
      <c r="AM25" s="36" t="n">
        <v>6.2</v>
      </c>
      <c r="AN25" s="36" t="n">
        <v>7.7</v>
      </c>
      <c r="AO25" s="47" t="n">
        <v>4.6</v>
      </c>
      <c r="AP25" s="47" t="n">
        <v>5.5</v>
      </c>
      <c r="AQ25" s="47" t="n">
        <v>7.6</v>
      </c>
      <c r="AR25" s="36" t="n">
        <v>7.7</v>
      </c>
      <c r="AS25" s="36" t="n">
        <v>8.300000000000001</v>
      </c>
      <c r="AT25" s="36" t="n">
        <v>6.5</v>
      </c>
      <c r="AU25" s="36" t="n">
        <v>8.9</v>
      </c>
      <c r="AV25" s="36" t="n">
        <v>4.5</v>
      </c>
      <c r="AW25" s="36" t="n">
        <v>5.7</v>
      </c>
      <c r="AX25" s="36" t="n">
        <v>6.9</v>
      </c>
      <c r="AY25" s="36" t="n">
        <v>7.1</v>
      </c>
      <c r="AZ25" s="36" t="n">
        <v>8.1</v>
      </c>
      <c r="BA25" s="36" t="n">
        <v>6.2</v>
      </c>
      <c r="BB25" s="36" t="n">
        <v>8</v>
      </c>
      <c r="BC25" s="36" t="n">
        <v>5.6</v>
      </c>
      <c r="BD25" s="36" t="n">
        <v>8.5</v>
      </c>
      <c r="BE25" s="36" t="n">
        <v>4.5</v>
      </c>
      <c r="BF25" s="36" t="n">
        <v>6.5</v>
      </c>
      <c r="BG25" s="36" t="n">
        <v>7.5</v>
      </c>
      <c r="BH25" s="36" t="n">
        <v>4.4</v>
      </c>
      <c r="BI25" s="36" t="n">
        <v>7.5</v>
      </c>
      <c r="BJ25" s="36" t="n">
        <v>7.4</v>
      </c>
      <c r="BK25" s="36" t="n">
        <v>3.2</v>
      </c>
      <c r="BL25" s="36" t="n">
        <v>4.8</v>
      </c>
      <c r="BM25" s="36" t="n">
        <v>6.9</v>
      </c>
      <c r="BN25" s="36" t="n">
        <v>2.2</v>
      </c>
      <c r="BO25" s="36" t="n">
        <v>5.5</v>
      </c>
      <c r="BP25" s="36" t="n">
        <v>7.4</v>
      </c>
      <c r="BQ25" s="36" t="n">
        <v>7.1</v>
      </c>
      <c r="BR25" s="36" t="n">
        <v>8.699999999999999</v>
      </c>
      <c r="BS25" s="36" t="n">
        <v>6.2</v>
      </c>
      <c r="BT25" s="36" t="n">
        <v>2.1</v>
      </c>
      <c r="BU25" s="36" t="n">
        <v>8.300000000000001</v>
      </c>
      <c r="BV25" s="33" t="s">
        <v>122</v>
      </c>
      <c r="BW25" s="33" t="s">
        <v>344</v>
      </c>
      <c r="BX25" s="33" t="s">
        <v>142</v>
      </c>
      <c r="BY25" s="33" t="s">
        <v>125</v>
      </c>
      <c r="BZ25" s="33" t="s">
        <v>345</v>
      </c>
      <c r="CA25" s="33" t="s">
        <v>346</v>
      </c>
      <c r="CB25" s="33" t="s">
        <v>347</v>
      </c>
      <c r="CC25" s="33" t="s"/>
      <c r="CD25" s="33" t="s">
        <v>129</v>
      </c>
      <c r="CE25" s="33" t="s">
        <v>130</v>
      </c>
      <c r="CF25" s="33" t="s">
        <v>130</v>
      </c>
      <c r="CG25" s="33" t="s">
        <v>348</v>
      </c>
      <c r="CH25" s="33" t="s">
        <v>132</v>
      </c>
      <c r="CI25" s="33" t="s">
        <v>133</v>
      </c>
      <c r="CJ25" s="33" t="s">
        <v>177</v>
      </c>
      <c r="CK25" s="33" t="s">
        <v>268</v>
      </c>
      <c r="CL25" s="33" t="s">
        <v>172</v>
      </c>
      <c r="CM25" s="33" t="s">
        <v>349</v>
      </c>
      <c r="CN25" s="33" t="s">
        <v>350</v>
      </c>
    </row>
    <row r="26" spans="1:92">
      <c r="A26" s="33" t="s">
        <v>351</v>
      </c>
      <c r="B26" s="33" t="s">
        <v>352</v>
      </c>
      <c r="C26" s="33">
        <f>BX26&amp;"/"&amp;BV26&amp;"/"&amp;BY26</f>
        <v/>
      </c>
      <c r="D26" s="176">
        <f>AVERAGE(H26:L26)</f>
        <v/>
      </c>
      <c r="E26" s="176">
        <f>AVERAGE(M26:N26)</f>
        <v/>
      </c>
      <c r="F26" s="176">
        <f>AVERAGE(O26)</f>
        <v/>
      </c>
      <c r="G26" s="176">
        <f>AVERAGE(P26:Q26)</f>
        <v/>
      </c>
      <c r="H26" s="175" t="n">
        <v>8.300000000000001</v>
      </c>
      <c r="I26" s="175" t="n">
        <v>7</v>
      </c>
      <c r="J26" s="175" t="n">
        <v>8.1</v>
      </c>
      <c r="K26" s="175" t="n">
        <v>7.5</v>
      </c>
      <c r="L26" s="175" t="n">
        <v>6.8</v>
      </c>
      <c r="M26" s="175" t="n">
        <v>10</v>
      </c>
      <c r="N26" s="175" t="n">
        <v>4.6</v>
      </c>
      <c r="O26" s="175" t="n">
        <v>6</v>
      </c>
      <c r="P26" s="175" t="n">
        <v>7.6</v>
      </c>
      <c r="Q26" s="175" t="n">
        <v>9.300000000000001</v>
      </c>
      <c r="R26" s="33" t="s">
        <v>121</v>
      </c>
      <c r="S26" s="33" t="n">
        <v>7.7</v>
      </c>
      <c r="T26" s="33" t="n">
        <v>8.9</v>
      </c>
      <c r="U26" s="33" t="n">
        <v>87</v>
      </c>
      <c r="V26" s="33" t="n">
        <v>8.300000000000001</v>
      </c>
      <c r="W26" s="33" t="n">
        <v>7</v>
      </c>
      <c r="X26" s="33" t="n">
        <v>9</v>
      </c>
      <c r="Y26" s="33" t="n">
        <v>5.9</v>
      </c>
      <c r="Z26" s="33" t="n">
        <v>7.6</v>
      </c>
      <c r="AA26" s="33" t="n">
        <v>9.699999999999999</v>
      </c>
      <c r="AB26" s="33" t="n">
        <v>7.5</v>
      </c>
      <c r="AC26" s="33" t="n">
        <v>6.8</v>
      </c>
      <c r="AD26" s="33" t="n">
        <v>10</v>
      </c>
      <c r="AE26" s="33" t="n">
        <v>4.6</v>
      </c>
      <c r="AF26" s="33" t="n">
        <v>6</v>
      </c>
      <c r="AG26" s="33" t="n">
        <v>7.6</v>
      </c>
      <c r="AH26" s="33" t="n">
        <v>9.300000000000001</v>
      </c>
      <c r="AI26" s="36" t="n">
        <v>6.3</v>
      </c>
      <c r="AJ26" s="36" t="n">
        <v>8.4</v>
      </c>
      <c r="AK26" s="36" t="n">
        <v>7.5</v>
      </c>
      <c r="AL26" s="36" t="n">
        <v>8.699999999999999</v>
      </c>
      <c r="AM26" s="36" t="n">
        <v>6.2</v>
      </c>
      <c r="AN26" s="36" t="n">
        <v>5.2</v>
      </c>
      <c r="AO26" s="47" t="n">
        <v>8.199999999999999</v>
      </c>
      <c r="AP26" s="47" t="n">
        <v>7.3</v>
      </c>
      <c r="AQ26" s="47" t="n">
        <v>7.6</v>
      </c>
      <c r="AR26" s="36" t="n">
        <v>6.4</v>
      </c>
      <c r="AS26" s="36" t="n">
        <v>4.4</v>
      </c>
      <c r="AT26" s="36" t="n">
        <v>6.5</v>
      </c>
      <c r="AU26" s="36" t="n">
        <v>8.300000000000001</v>
      </c>
      <c r="AV26" s="36" t="n">
        <v>6.4</v>
      </c>
      <c r="AW26" s="36" t="n">
        <v>5.7</v>
      </c>
      <c r="AX26" s="36" t="n">
        <v>6.9</v>
      </c>
      <c r="AY26" s="36" t="n">
        <v>8.300000000000001</v>
      </c>
      <c r="AZ26" s="36" t="n">
        <v>9.1</v>
      </c>
      <c r="BA26" s="36" t="n">
        <v>7.2</v>
      </c>
      <c r="BB26" s="36" t="n">
        <v>6.8</v>
      </c>
      <c r="BC26" s="36" t="n">
        <v>6.2</v>
      </c>
      <c r="BD26" s="36" t="n">
        <v>10</v>
      </c>
      <c r="BE26" s="36" t="n">
        <v>6.5</v>
      </c>
      <c r="BF26" s="36" t="n">
        <v>2.5</v>
      </c>
      <c r="BG26" s="36" t="n">
        <v>8.699999999999999</v>
      </c>
      <c r="BH26" s="36" t="n">
        <v>9.199999999999999</v>
      </c>
      <c r="BI26" s="36" t="n">
        <v>7.5</v>
      </c>
      <c r="BJ26" s="36" t="n">
        <v>6.9</v>
      </c>
      <c r="BK26" s="36" t="n">
        <v>5</v>
      </c>
      <c r="BL26" s="36" t="n">
        <v>3</v>
      </c>
      <c r="BM26" s="36" t="n">
        <v>7.6</v>
      </c>
      <c r="BN26" s="36" t="n">
        <v>4.4</v>
      </c>
      <c r="BO26" s="36" t="n">
        <v>5.5</v>
      </c>
      <c r="BP26" s="36" t="n">
        <v>6.8</v>
      </c>
      <c r="BQ26" s="36" t="n">
        <v>7.1</v>
      </c>
      <c r="BR26" s="36" t="n">
        <v>8</v>
      </c>
      <c r="BS26" s="36" t="n">
        <v>8.1</v>
      </c>
      <c r="BT26" s="36" t="n">
        <v>7.2</v>
      </c>
      <c r="BU26" s="36" t="n">
        <v>8.300000000000001</v>
      </c>
      <c r="BV26" s="33" t="s">
        <v>122</v>
      </c>
      <c r="BW26" s="33" t="s">
        <v>353</v>
      </c>
      <c r="BX26" s="33" t="s">
        <v>155</v>
      </c>
      <c r="BY26" s="33" t="s">
        <v>125</v>
      </c>
      <c r="BZ26" s="33" t="s">
        <v>354</v>
      </c>
      <c r="CA26" s="33" t="s">
        <v>355</v>
      </c>
      <c r="CB26" s="33" t="s">
        <v>356</v>
      </c>
      <c r="CC26" s="33" t="s"/>
      <c r="CD26" s="33" t="s">
        <v>129</v>
      </c>
      <c r="CE26" s="33" t="s">
        <v>146</v>
      </c>
      <c r="CF26" s="33" t="s">
        <v>130</v>
      </c>
      <c r="CG26" s="33" t="s">
        <v>357</v>
      </c>
      <c r="CH26" s="33" t="s">
        <v>132</v>
      </c>
      <c r="CI26" s="33" t="s">
        <v>174</v>
      </c>
      <c r="CJ26" s="33" t="s">
        <v>121</v>
      </c>
      <c r="CK26" s="33" t="n">
        <v>7.7</v>
      </c>
      <c r="CL26" s="33" t="n">
        <v>8.9</v>
      </c>
      <c r="CM26" s="33" t="n">
        <v>87</v>
      </c>
      <c r="CN26" s="27" t="n">
        <v>0.93</v>
      </c>
    </row>
    <row r="27" spans="1:92">
      <c r="A27" s="33" t="s">
        <v>358</v>
      </c>
      <c r="B27" s="33" t="s">
        <v>359</v>
      </c>
      <c r="C27" s="33">
        <f>BX27&amp;"/"&amp;BV27&amp;"/"&amp;BY27</f>
        <v/>
      </c>
      <c r="D27" s="176">
        <f>AVERAGE(H27:L27)</f>
        <v/>
      </c>
      <c r="E27" s="176">
        <f>AVERAGE(M27:N27)</f>
        <v/>
      </c>
      <c r="F27" s="171">
        <f>AVERAGE(O27)</f>
        <v/>
      </c>
      <c r="G27" s="171">
        <f>AVERAGE(P27:Q27)</f>
        <v/>
      </c>
      <c r="H27" s="175" t="n">
        <v>6.3</v>
      </c>
      <c r="I27" s="175" t="n">
        <v>6.2</v>
      </c>
      <c r="J27" s="175" t="n">
        <v>6</v>
      </c>
      <c r="K27" s="175" t="n">
        <v>7.3</v>
      </c>
      <c r="L27" s="175" t="n">
        <v>6.8</v>
      </c>
      <c r="M27" s="175" t="n">
        <v>4.9</v>
      </c>
      <c r="N27" s="175" t="n">
        <v>5.3</v>
      </c>
      <c r="O27" s="175" t="n">
        <v>4.5</v>
      </c>
      <c r="P27" s="175" t="n">
        <v>6.1</v>
      </c>
      <c r="Q27" s="175" t="n">
        <v>1</v>
      </c>
      <c r="R27" s="33" t="s">
        <v>121</v>
      </c>
      <c r="S27" s="33" t="n">
        <v>3.9</v>
      </c>
      <c r="T27" s="33" t="n">
        <v>9.199999999999999</v>
      </c>
      <c r="U27" s="33" t="n">
        <v>114</v>
      </c>
      <c r="V27" s="33" t="n">
        <v>6.3</v>
      </c>
      <c r="W27" s="33" t="n">
        <v>6.2</v>
      </c>
      <c r="X27" s="33" t="n">
        <v>4.2</v>
      </c>
      <c r="Y27" s="33" t="n">
        <v>4.1</v>
      </c>
      <c r="Z27" s="33" t="n">
        <v>8.199999999999999</v>
      </c>
      <c r="AA27" s="33" t="n">
        <v>7.3</v>
      </c>
      <c r="AB27" s="33" t="n">
        <v>7.3</v>
      </c>
      <c r="AC27" s="33" t="n">
        <v>6.8</v>
      </c>
      <c r="AD27" s="33" t="n">
        <v>4.9</v>
      </c>
      <c r="AE27" s="33" t="n">
        <v>5.3</v>
      </c>
      <c r="AF27" s="33" t="n">
        <v>4.5</v>
      </c>
      <c r="AG27" s="33" t="n">
        <v>6.1</v>
      </c>
      <c r="AH27" s="33" t="n">
        <v>1</v>
      </c>
      <c r="AI27" s="36" t="n">
        <v>2.5</v>
      </c>
      <c r="AJ27" s="36" t="n">
        <v>10</v>
      </c>
      <c r="AK27" s="36" t="n">
        <v>5.7</v>
      </c>
      <c r="AL27" s="36" t="n">
        <v>6.2</v>
      </c>
      <c r="AM27" s="36" t="n">
        <v>6.9</v>
      </c>
      <c r="AN27" s="36" t="n">
        <v>5.2</v>
      </c>
      <c r="AO27" s="47" t="n">
        <v>3.7</v>
      </c>
      <c r="AP27" s="47" t="n">
        <v>7.3</v>
      </c>
      <c r="AQ27" s="47" t="n">
        <v>3.1</v>
      </c>
      <c r="AR27" s="36" t="n">
        <v>3.4</v>
      </c>
      <c r="AS27" s="36" t="n">
        <v>2.4</v>
      </c>
      <c r="AT27" s="36" t="n">
        <v>8.1</v>
      </c>
      <c r="AU27" s="36" t="n">
        <v>7.7</v>
      </c>
      <c r="AV27" s="36" t="n">
        <v>6.4</v>
      </c>
      <c r="AW27" s="36" t="n">
        <v>7.5</v>
      </c>
      <c r="AX27" s="36" t="n">
        <v>7.4</v>
      </c>
      <c r="AY27" s="36" t="n">
        <v>5.3</v>
      </c>
      <c r="AZ27" s="36" t="n">
        <v>7.2</v>
      </c>
      <c r="BA27" s="36" t="n">
        <v>6.2</v>
      </c>
      <c r="BB27" s="36" t="n">
        <v>8</v>
      </c>
      <c r="BC27" s="36" t="n">
        <v>5.6</v>
      </c>
      <c r="BD27" s="36" t="n">
        <v>10</v>
      </c>
      <c r="BE27" s="36" t="n">
        <v>4.5</v>
      </c>
      <c r="BF27" s="36" t="n">
        <v>4.5</v>
      </c>
      <c r="BG27" s="36" t="n">
        <v>5.2</v>
      </c>
      <c r="BH27" s="36" t="n">
        <v>6</v>
      </c>
      <c r="BI27" s="36" t="n">
        <v>4.3</v>
      </c>
      <c r="BJ27" s="36" t="n">
        <v>6.3</v>
      </c>
      <c r="BK27" s="36" t="n">
        <v>6.9</v>
      </c>
      <c r="BL27" s="36" t="n">
        <v>3</v>
      </c>
      <c r="BM27" s="36" t="n">
        <v>6.2</v>
      </c>
      <c r="BN27" s="36" t="n">
        <v>4.4</v>
      </c>
      <c r="BO27" s="36" t="n">
        <v>3.8</v>
      </c>
      <c r="BP27" s="36" t="n">
        <v>6.1</v>
      </c>
      <c r="BQ27" s="36" t="n">
        <v>5.4</v>
      </c>
      <c r="BR27" s="36" t="n">
        <v>6.6</v>
      </c>
      <c r="BS27" s="36" t="n">
        <v>2.5</v>
      </c>
      <c r="BT27" s="36" t="n">
        <v>2.6</v>
      </c>
      <c r="BU27" s="36" t="n">
        <v>3</v>
      </c>
      <c r="BV27" s="33" t="s">
        <v>140</v>
      </c>
      <c r="BW27" s="33" t="s">
        <v>360</v>
      </c>
      <c r="BX27" s="33" t="s">
        <v>361</v>
      </c>
      <c r="BY27" s="33" t="s">
        <v>156</v>
      </c>
      <c r="BZ27" s="33" t="s">
        <v>362</v>
      </c>
      <c r="CA27" s="33" t="s">
        <v>363</v>
      </c>
      <c r="CB27" s="33" t="s">
        <v>364</v>
      </c>
      <c r="CC27" s="33" t="s"/>
      <c r="CD27" s="33" t="s">
        <v>129</v>
      </c>
      <c r="CE27" s="33" t="s">
        <v>162</v>
      </c>
      <c r="CF27" s="33" t="s">
        <v>172</v>
      </c>
      <c r="CG27" s="33" t="s">
        <v>365</v>
      </c>
      <c r="CH27" s="33" t="s">
        <v>148</v>
      </c>
      <c r="CI27" s="33" t="s">
        <v>133</v>
      </c>
      <c r="CJ27" s="33" t="s">
        <v>121</v>
      </c>
      <c r="CK27" s="33" t="s">
        <v>206</v>
      </c>
      <c r="CL27" s="33" t="s">
        <v>279</v>
      </c>
      <c r="CM27" s="33" t="s">
        <v>366</v>
      </c>
      <c r="CN27" s="33" t="s">
        <v>367</v>
      </c>
    </row>
    <row r="28" spans="1:92">
      <c r="A28" s="26" t="s">
        <v>368</v>
      </c>
      <c r="B28" s="33" t="s">
        <v>1</v>
      </c>
      <c r="C28" s="33">
        <f>BX28&amp;"/"&amp;BV28&amp;"/"&amp;BY28</f>
        <v/>
      </c>
      <c r="D28" s="176">
        <f>AVERAGE(H28:L28)</f>
        <v/>
      </c>
      <c r="E28" s="176">
        <f>AVERAGE(M28:N28)</f>
        <v/>
      </c>
      <c r="F28" s="171">
        <f>AVERAGE(O28)</f>
        <v/>
      </c>
      <c r="G28" s="171">
        <f>AVERAGE(P28:Q28)</f>
        <v/>
      </c>
      <c r="H28" s="175" t="n">
        <v>7.4</v>
      </c>
      <c r="I28" s="175" t="n">
        <v>7.2</v>
      </c>
      <c r="J28" s="175" t="n">
        <v>5.2</v>
      </c>
      <c r="K28" s="175" t="n">
        <v>4.3</v>
      </c>
      <c r="L28" s="175" t="n">
        <v>10</v>
      </c>
      <c r="M28" s="175" t="n">
        <v>4.4</v>
      </c>
      <c r="N28" s="175" t="n">
        <v>3.7</v>
      </c>
      <c r="O28" s="175" t="n">
        <v>5.5</v>
      </c>
      <c r="P28" s="175" t="n">
        <v>2.4</v>
      </c>
      <c r="Q28" s="175" t="n">
        <v>4.4</v>
      </c>
      <c r="R28" s="33" t="s">
        <v>121</v>
      </c>
      <c r="S28" s="33" t="n">
        <v>2</v>
      </c>
      <c r="T28" s="33" t="n">
        <v>8.6</v>
      </c>
      <c r="U28" s="33" t="n">
        <v>86</v>
      </c>
      <c r="V28" s="33" t="n">
        <v>7.4</v>
      </c>
      <c r="W28" s="33" t="n">
        <v>7.2</v>
      </c>
      <c r="X28" s="33" t="n">
        <v>7.5</v>
      </c>
      <c r="Y28" s="33" t="n">
        <v>2.7</v>
      </c>
      <c r="Z28" s="33" t="n">
        <v>4.5</v>
      </c>
      <c r="AA28" s="33" t="n">
        <v>5.9</v>
      </c>
      <c r="AB28" s="33" t="n">
        <v>4.3</v>
      </c>
      <c r="AC28" s="33" t="n">
        <v>10</v>
      </c>
      <c r="AD28" s="33" t="n">
        <v>4.4</v>
      </c>
      <c r="AE28" s="33" t="n">
        <v>3.7</v>
      </c>
      <c r="AF28" s="33" t="n">
        <v>5.5</v>
      </c>
      <c r="AG28" s="33" t="n">
        <v>2.4</v>
      </c>
      <c r="AH28" s="33" t="n">
        <v>4.4</v>
      </c>
      <c r="AI28" s="36" t="n">
        <v>6.3</v>
      </c>
      <c r="AJ28" s="36" t="n">
        <v>6.6</v>
      </c>
      <c r="AK28" s="36" t="n">
        <v>7.5</v>
      </c>
      <c r="AL28" s="36" t="n">
        <v>8.1</v>
      </c>
      <c r="AM28" s="36" t="n">
        <v>5.5</v>
      </c>
      <c r="AN28" s="36" t="n">
        <v>7.1</v>
      </c>
      <c r="AO28" s="47" t="n">
        <v>7.3</v>
      </c>
      <c r="AP28" s="47" t="n">
        <v>7.3</v>
      </c>
      <c r="AQ28" s="47" t="n">
        <v>5.7</v>
      </c>
      <c r="AR28" s="36" t="n">
        <v>2.2</v>
      </c>
      <c r="AS28" s="36" t="n">
        <v>4.4</v>
      </c>
      <c r="AT28" s="36" t="n">
        <v>4.8</v>
      </c>
      <c r="AU28" s="36" t="n">
        <v>4.2</v>
      </c>
      <c r="AV28" s="36" t="n">
        <v>6.4</v>
      </c>
      <c r="AW28" s="36" t="n">
        <v>4</v>
      </c>
      <c r="AX28" s="36" t="n">
        <v>5.2</v>
      </c>
      <c r="AY28" s="36" t="n">
        <v>2.9</v>
      </c>
      <c r="AZ28" s="36" t="n">
        <v>9.1</v>
      </c>
      <c r="BA28" s="36" t="n">
        <v>5.3</v>
      </c>
      <c r="BB28" s="36" t="n">
        <v>5.6</v>
      </c>
      <c r="BC28" s="36" t="n">
        <v>3.3</v>
      </c>
      <c r="BD28" s="36" t="n">
        <v>10</v>
      </c>
      <c r="BE28" s="36" t="n">
        <v>6.5</v>
      </c>
      <c r="BF28" s="36" t="n">
        <v>10</v>
      </c>
      <c r="BG28" s="36" t="n">
        <v>1</v>
      </c>
      <c r="BH28" s="36" t="n">
        <v>6</v>
      </c>
      <c r="BI28" s="36" t="n">
        <v>7.5</v>
      </c>
      <c r="BJ28" s="36" t="n">
        <v>5.2</v>
      </c>
      <c r="BK28" s="36" t="n">
        <v>3.2</v>
      </c>
      <c r="BL28" s="36" t="n">
        <v>4.8</v>
      </c>
      <c r="BM28" s="36" t="n">
        <v>4.9</v>
      </c>
      <c r="BN28" s="36" t="n">
        <v>4.4</v>
      </c>
      <c r="BO28" s="36" t="n">
        <v>7.2</v>
      </c>
      <c r="BP28" s="36" t="n">
        <v>1</v>
      </c>
      <c r="BQ28" s="36" t="n">
        <v>4.4</v>
      </c>
      <c r="BR28" s="36" t="n">
        <v>3.1</v>
      </c>
      <c r="BS28" s="36" t="n">
        <v>2.5</v>
      </c>
      <c r="BT28" s="36" t="n">
        <v>7.2</v>
      </c>
      <c r="BU28" s="36" t="n">
        <v>4.8</v>
      </c>
      <c r="BV28" s="26" t="s">
        <v>140</v>
      </c>
      <c r="BW28" s="26" t="s">
        <v>369</v>
      </c>
      <c r="BX28" s="33" t="s">
        <v>312</v>
      </c>
      <c r="BY28" s="26" t="s">
        <v>156</v>
      </c>
      <c r="BZ28" s="26" t="s">
        <v>370</v>
      </c>
      <c r="CA28" s="26" t="s">
        <v>371</v>
      </c>
      <c r="CB28" s="26" t="s">
        <v>372</v>
      </c>
      <c r="CC28" s="26" t="s"/>
      <c r="CD28" s="26" t="s">
        <v>129</v>
      </c>
      <c r="CE28" s="26" t="s">
        <v>160</v>
      </c>
      <c r="CF28" s="26" t="s">
        <v>130</v>
      </c>
      <c r="CG28" s="26" t="s">
        <v>373</v>
      </c>
      <c r="CH28" s="33" t="s">
        <v>240</v>
      </c>
      <c r="CI28" s="26" t="s">
        <v>133</v>
      </c>
      <c r="CJ28" s="33" t="s">
        <v>121</v>
      </c>
      <c r="CK28" s="33" t="s">
        <v>160</v>
      </c>
      <c r="CL28" s="33" t="s">
        <v>374</v>
      </c>
      <c r="CM28" s="33" t="s">
        <v>375</v>
      </c>
      <c r="CN28" s="33" t="s">
        <v>376</v>
      </c>
    </row>
    <row r="29" spans="1:92">
      <c r="A29" s="33" t="s">
        <v>377</v>
      </c>
      <c r="B29" s="33" t="s">
        <v>378</v>
      </c>
      <c r="C29" s="33">
        <f>BX29&amp;"/"&amp;BV29&amp;"/"&amp;BY29</f>
        <v/>
      </c>
      <c r="D29" s="176">
        <f>AVERAGE(H29:L29)</f>
        <v/>
      </c>
      <c r="E29" s="176">
        <f>AVERAGE(M29:N29)</f>
        <v/>
      </c>
      <c r="F29" s="176">
        <f>AVERAGE(O29)</f>
        <v/>
      </c>
      <c r="G29" s="176">
        <f>AVERAGE(P29:Q29)</f>
        <v/>
      </c>
      <c r="H29" s="175" t="n">
        <v>7.4</v>
      </c>
      <c r="I29" s="175" t="n">
        <v>4.5</v>
      </c>
      <c r="J29" s="175" t="n">
        <v>7.5</v>
      </c>
      <c r="K29" s="175" t="n">
        <v>2.8</v>
      </c>
      <c r="L29" s="175" t="n">
        <v>7.9</v>
      </c>
      <c r="M29" s="175" t="n">
        <v>4.5</v>
      </c>
      <c r="N29" s="175" t="n">
        <v>8.300000000000001</v>
      </c>
      <c r="O29" s="175" t="n">
        <v>5.2</v>
      </c>
      <c r="P29" s="175" t="n">
        <v>3.2</v>
      </c>
      <c r="Q29" s="175" t="n">
        <v>5.6</v>
      </c>
      <c r="R29" s="33" t="s">
        <v>121</v>
      </c>
      <c r="S29" s="33" t="n">
        <v>4.4</v>
      </c>
      <c r="T29" s="33" t="n">
        <v>9</v>
      </c>
      <c r="U29" s="33" t="n">
        <v>102</v>
      </c>
      <c r="V29" s="33" t="n">
        <v>7.4</v>
      </c>
      <c r="W29" s="33" t="n">
        <v>4.5</v>
      </c>
      <c r="X29" s="33" t="n">
        <v>7.8</v>
      </c>
      <c r="Y29" s="33" t="n">
        <v>8.6</v>
      </c>
      <c r="Z29" s="33" t="n">
        <v>5.3</v>
      </c>
      <c r="AA29" s="33" t="n">
        <v>8.1</v>
      </c>
      <c r="AB29" s="33" t="n">
        <v>2.8</v>
      </c>
      <c r="AC29" s="33" t="n">
        <v>7.9</v>
      </c>
      <c r="AD29" s="33" t="n">
        <v>4.5</v>
      </c>
      <c r="AE29" s="33" t="n">
        <v>8.300000000000001</v>
      </c>
      <c r="AF29" s="33" t="n">
        <v>5.2</v>
      </c>
      <c r="AG29" s="33" t="n">
        <v>3.2</v>
      </c>
      <c r="AH29" s="33" t="n">
        <v>5.6</v>
      </c>
      <c r="AI29" s="36" t="n">
        <v>6.3</v>
      </c>
      <c r="AJ29" s="36" t="n">
        <v>6.6</v>
      </c>
      <c r="AK29" s="36" t="n">
        <v>7.5</v>
      </c>
      <c r="AL29" s="36" t="n">
        <v>6.8</v>
      </c>
      <c r="AM29" s="36" t="n">
        <v>3.4</v>
      </c>
      <c r="AN29" s="36" t="n">
        <v>3.9</v>
      </c>
      <c r="AO29" s="47" t="n">
        <v>7.3</v>
      </c>
      <c r="AP29" s="47" t="n">
        <v>7.3</v>
      </c>
      <c r="AQ29" s="47" t="n">
        <v>6.3</v>
      </c>
      <c r="AR29" s="36" t="n">
        <v>4</v>
      </c>
      <c r="AS29" s="36" t="n">
        <v>8.300000000000001</v>
      </c>
      <c r="AT29" s="36" t="n">
        <v>9.800000000000001</v>
      </c>
      <c r="AU29" s="36" t="n">
        <v>6</v>
      </c>
      <c r="AV29" s="36" t="n">
        <v>4.5</v>
      </c>
      <c r="AW29" s="36" t="n">
        <v>5.7</v>
      </c>
      <c r="AX29" s="36" t="n">
        <v>8</v>
      </c>
      <c r="AY29" s="36" t="n">
        <v>5.3</v>
      </c>
      <c r="AZ29" s="36" t="n">
        <v>8.1</v>
      </c>
      <c r="BA29" s="36" t="n">
        <v>6.2</v>
      </c>
      <c r="BB29" s="36" t="n">
        <v>3.2</v>
      </c>
      <c r="BC29" s="36" t="n">
        <v>2.1</v>
      </c>
      <c r="BD29" s="36" t="n">
        <v>10</v>
      </c>
      <c r="BE29" s="36" t="n">
        <v>6.5</v>
      </c>
      <c r="BF29" s="36" t="n">
        <v>4.5</v>
      </c>
      <c r="BG29" s="36" t="n">
        <v>2.8</v>
      </c>
      <c r="BH29" s="36" t="n">
        <v>2.8</v>
      </c>
      <c r="BI29" s="36" t="n">
        <v>9.1</v>
      </c>
      <c r="BJ29" s="36" t="n">
        <v>1.5</v>
      </c>
      <c r="BK29" s="36" t="n">
        <v>10</v>
      </c>
      <c r="BL29" s="36" t="n">
        <v>10</v>
      </c>
      <c r="BM29" s="36" t="n">
        <v>3.5</v>
      </c>
      <c r="BN29" s="36" t="n">
        <v>5.1</v>
      </c>
      <c r="BO29" s="36" t="n">
        <v>7.2</v>
      </c>
      <c r="BP29" s="36" t="n">
        <v>3.4</v>
      </c>
      <c r="BQ29" s="36" t="n">
        <v>3.3</v>
      </c>
      <c r="BR29" s="36" t="n">
        <v>3.8</v>
      </c>
      <c r="BS29" s="36" t="n">
        <v>5.3</v>
      </c>
      <c r="BT29" s="36" t="n">
        <v>7.2</v>
      </c>
      <c r="BU29" s="36" t="n">
        <v>4.2</v>
      </c>
      <c r="BV29" s="33" t="s">
        <v>140</v>
      </c>
      <c r="BW29" s="33" t="s">
        <v>379</v>
      </c>
      <c r="BX29" s="33" t="s">
        <v>380</v>
      </c>
      <c r="BY29" s="33" t="s">
        <v>125</v>
      </c>
      <c r="BZ29" s="33" t="s">
        <v>381</v>
      </c>
      <c r="CA29" s="33" t="s">
        <v>382</v>
      </c>
      <c r="CB29" s="33" t="s">
        <v>383</v>
      </c>
      <c r="CC29" s="33" t="s"/>
      <c r="CD29" s="33" t="s">
        <v>129</v>
      </c>
      <c r="CE29" s="33" t="s">
        <v>160</v>
      </c>
      <c r="CF29" s="33" t="s">
        <v>384</v>
      </c>
      <c r="CG29" s="33" t="s">
        <v>385</v>
      </c>
      <c r="CH29" s="33" t="s">
        <v>240</v>
      </c>
      <c r="CI29" s="33" t="s">
        <v>174</v>
      </c>
      <c r="CJ29" s="33" t="s">
        <v>121</v>
      </c>
      <c r="CK29" s="33" t="n">
        <v>4.4</v>
      </c>
      <c r="CL29" s="33" t="n">
        <v>9</v>
      </c>
      <c r="CM29" s="33" t="n">
        <v>102</v>
      </c>
      <c r="CN29" s="27" t="n">
        <v>0.83</v>
      </c>
    </row>
    <row r="30" spans="1:92">
      <c r="A30" s="33" t="s">
        <v>386</v>
      </c>
      <c r="B30" s="33" t="s">
        <v>387</v>
      </c>
      <c r="C30" s="33">
        <f>BX30&amp;"/"&amp;BV30&amp;"/"&amp;BY30</f>
        <v/>
      </c>
      <c r="D30" s="176">
        <f>AVERAGE(H30:L30)</f>
        <v/>
      </c>
      <c r="E30" s="176">
        <f>AVERAGE(M30:N30)</f>
        <v/>
      </c>
      <c r="F30" s="171">
        <f>AVERAGE(O30)</f>
        <v/>
      </c>
      <c r="G30" s="171">
        <f>AVERAGE(P30:Q30)</f>
        <v/>
      </c>
      <c r="H30" s="175" t="n">
        <v>4.8</v>
      </c>
      <c r="I30" s="175" t="n">
        <v>5.2</v>
      </c>
      <c r="J30" s="175" t="n">
        <v>7.2</v>
      </c>
      <c r="K30" s="175" t="n">
        <v>5.3</v>
      </c>
      <c r="L30" s="175" t="n">
        <v>10</v>
      </c>
      <c r="M30" s="175" t="n">
        <v>5.5</v>
      </c>
      <c r="N30" s="175" t="n">
        <v>7.9</v>
      </c>
      <c r="O30" s="175" t="n">
        <v>3.3</v>
      </c>
      <c r="P30" s="175" t="n">
        <v>5.8</v>
      </c>
      <c r="Q30" s="175" t="n">
        <v>5</v>
      </c>
      <c r="R30" s="33" t="s">
        <v>121</v>
      </c>
      <c r="S30" s="33" t="n">
        <v>4.9</v>
      </c>
      <c r="T30" s="33" t="n">
        <v>9.699999999999999</v>
      </c>
      <c r="U30" s="33" t="n">
        <v>95</v>
      </c>
      <c r="V30" s="33" t="n">
        <v>4.8</v>
      </c>
      <c r="W30" s="33" t="n">
        <v>5.2</v>
      </c>
      <c r="X30" s="33" t="n">
        <v>6.8</v>
      </c>
      <c r="Y30" s="33" t="n">
        <v>6.5</v>
      </c>
      <c r="Z30" s="33" t="n">
        <v>7.1</v>
      </c>
      <c r="AA30" s="33" t="n">
        <v>8.300000000000001</v>
      </c>
      <c r="AB30" s="33" t="n">
        <v>5.3</v>
      </c>
      <c r="AC30" s="33" t="n">
        <v>10</v>
      </c>
      <c r="AD30" s="33" t="n">
        <v>5.5</v>
      </c>
      <c r="AE30" s="33" t="n">
        <v>7.9</v>
      </c>
      <c r="AF30" s="33" t="n">
        <v>3.3</v>
      </c>
      <c r="AG30" s="33" t="n">
        <v>5.8</v>
      </c>
      <c r="AH30" s="33" t="n">
        <v>5</v>
      </c>
      <c r="AI30" s="36" t="n">
        <v>6.3</v>
      </c>
      <c r="AJ30" s="36" t="n">
        <v>4.8</v>
      </c>
      <c r="AK30" s="36" t="n">
        <v>4</v>
      </c>
      <c r="AL30" s="36" t="n">
        <v>4.3</v>
      </c>
      <c r="AM30" s="36" t="n">
        <v>6.2</v>
      </c>
      <c r="AN30" s="36" t="n">
        <v>5.2</v>
      </c>
      <c r="AO30" s="47" t="n">
        <v>4.6</v>
      </c>
      <c r="AP30" s="47" t="n">
        <v>7.3</v>
      </c>
      <c r="AQ30" s="47" t="n">
        <v>7</v>
      </c>
      <c r="AR30" s="36" t="n">
        <v>5.2</v>
      </c>
      <c r="AS30" s="36" t="n">
        <v>8.300000000000001</v>
      </c>
      <c r="AT30" s="36" t="n">
        <v>4.8</v>
      </c>
      <c r="AU30" s="36" t="n">
        <v>5.4</v>
      </c>
      <c r="AV30" s="36" t="n">
        <v>8.4</v>
      </c>
      <c r="AW30" s="36" t="n">
        <v>5.7</v>
      </c>
      <c r="AX30" s="36" t="n">
        <v>6.9</v>
      </c>
      <c r="AY30" s="36" t="n">
        <v>7.7</v>
      </c>
      <c r="AZ30" s="36" t="n">
        <v>7.2</v>
      </c>
      <c r="BA30" s="36" t="n">
        <v>6.2</v>
      </c>
      <c r="BB30" s="36" t="n">
        <v>5.6</v>
      </c>
      <c r="BC30" s="36" t="n">
        <v>4.4</v>
      </c>
      <c r="BD30" s="36" t="n">
        <v>10</v>
      </c>
      <c r="BE30" s="36" t="n">
        <v>8.5</v>
      </c>
      <c r="BF30" s="36" t="n">
        <v>8.5</v>
      </c>
      <c r="BG30" s="36" t="n">
        <v>4.6</v>
      </c>
      <c r="BH30" s="36" t="n">
        <v>6</v>
      </c>
      <c r="BI30" s="36" t="n">
        <v>5.9</v>
      </c>
      <c r="BJ30" s="36" t="n">
        <v>5.8</v>
      </c>
      <c r="BK30" s="36" t="n">
        <v>6.9</v>
      </c>
      <c r="BL30" s="36" t="n">
        <v>8.199999999999999</v>
      </c>
      <c r="BM30" s="36" t="n">
        <v>5.5</v>
      </c>
      <c r="BN30" s="36" t="n">
        <v>1</v>
      </c>
      <c r="BO30" s="36" t="n">
        <v>5.5</v>
      </c>
      <c r="BP30" s="36" t="n">
        <v>6.1</v>
      </c>
      <c r="BQ30" s="36" t="n">
        <v>6</v>
      </c>
      <c r="BR30" s="36" t="n">
        <v>5.2</v>
      </c>
      <c r="BS30" s="36" t="n">
        <v>8.1</v>
      </c>
      <c r="BT30" s="36" t="n">
        <v>1</v>
      </c>
      <c r="BU30" s="36" t="n">
        <v>6.5</v>
      </c>
      <c r="BV30" s="33" t="s">
        <v>140</v>
      </c>
      <c r="BW30" s="33" t="s">
        <v>388</v>
      </c>
      <c r="BX30" s="33" t="s">
        <v>235</v>
      </c>
      <c r="BY30" s="33" t="s">
        <v>156</v>
      </c>
      <c r="BZ30" s="33" t="s">
        <v>389</v>
      </c>
      <c r="CA30" s="33" t="s">
        <v>390</v>
      </c>
      <c r="CB30" s="33" t="s">
        <v>391</v>
      </c>
      <c r="CC30" s="33" t="s"/>
      <c r="CD30" s="33" t="s">
        <v>129</v>
      </c>
      <c r="CE30" s="33" t="s">
        <v>130</v>
      </c>
      <c r="CF30" s="33" t="s">
        <v>130</v>
      </c>
      <c r="CG30" s="33" t="s">
        <v>392</v>
      </c>
      <c r="CH30" s="33" t="s">
        <v>240</v>
      </c>
      <c r="CI30" s="33" t="s">
        <v>133</v>
      </c>
      <c r="CJ30" s="33" t="s">
        <v>121</v>
      </c>
      <c r="CK30" s="33" t="s">
        <v>393</v>
      </c>
      <c r="CL30" s="33" t="s">
        <v>135</v>
      </c>
      <c r="CM30" s="33" t="s">
        <v>394</v>
      </c>
      <c r="CN30" s="33" t="s">
        <v>395</v>
      </c>
    </row>
    <row r="31" spans="1:92">
      <c r="A31" s="33" t="s">
        <v>396</v>
      </c>
      <c r="B31" s="33" t="s">
        <v>397</v>
      </c>
      <c r="C31" s="33">
        <f>BX31&amp;"/"&amp;BV31&amp;"/"&amp;BY31</f>
        <v/>
      </c>
      <c r="D31" s="176">
        <f>AVERAGE(H31:L31)</f>
        <v/>
      </c>
      <c r="E31" s="176">
        <f>AVERAGE(M31:N31)</f>
        <v/>
      </c>
      <c r="F31" s="171">
        <f>AVERAGE(O31)</f>
        <v/>
      </c>
      <c r="G31" s="171">
        <f>AVERAGE(P31:Q31)</f>
        <v/>
      </c>
      <c r="H31" s="175" t="n">
        <v>4.7</v>
      </c>
      <c r="I31" s="175" t="n">
        <v>4.4</v>
      </c>
      <c r="J31" s="175" t="n">
        <v>6.8</v>
      </c>
      <c r="K31" s="175" t="n">
        <v>5.9</v>
      </c>
      <c r="L31" s="175" t="n">
        <v>6.8</v>
      </c>
      <c r="M31" s="175" t="n">
        <v>8.5</v>
      </c>
      <c r="N31" s="175" t="n">
        <v>4.1</v>
      </c>
      <c r="O31" s="175" t="n">
        <v>4.7</v>
      </c>
      <c r="P31" s="175" t="n">
        <v>7.9</v>
      </c>
      <c r="Q31" s="175" t="n">
        <v>4.9</v>
      </c>
      <c r="R31" s="33" t="s">
        <v>121</v>
      </c>
      <c r="S31" s="33" t="n">
        <v>6.3</v>
      </c>
      <c r="T31" s="33" t="n">
        <v>8.199999999999999</v>
      </c>
      <c r="U31" s="33" t="n">
        <v>81</v>
      </c>
      <c r="V31" s="33" t="n">
        <v>4.7</v>
      </c>
      <c r="W31" s="33" t="n">
        <v>4.4</v>
      </c>
      <c r="X31" s="33" t="n">
        <v>6.9</v>
      </c>
      <c r="Y31" s="33" t="n">
        <v>7.2</v>
      </c>
      <c r="Z31" s="33" t="n">
        <v>5.2</v>
      </c>
      <c r="AA31" s="33" t="n">
        <v>8</v>
      </c>
      <c r="AB31" s="33" t="n">
        <v>5.9</v>
      </c>
      <c r="AC31" s="33" t="n">
        <v>6.8</v>
      </c>
      <c r="AD31" s="33" t="n">
        <v>8.5</v>
      </c>
      <c r="AE31" s="33" t="n">
        <v>4.1</v>
      </c>
      <c r="AF31" s="33" t="n">
        <v>4.7</v>
      </c>
      <c r="AG31" s="33" t="n">
        <v>7.9</v>
      </c>
      <c r="AH31" s="33" t="n">
        <v>4.9</v>
      </c>
      <c r="AI31" s="36" t="n">
        <v>4.4</v>
      </c>
      <c r="AJ31" s="36" t="n">
        <v>3</v>
      </c>
      <c r="AK31" s="36" t="n">
        <v>7.5</v>
      </c>
      <c r="AL31" s="36" t="n">
        <v>6.2</v>
      </c>
      <c r="AM31" s="36" t="n">
        <v>5.5</v>
      </c>
      <c r="AN31" s="36" t="n">
        <v>2</v>
      </c>
      <c r="AO31" s="47" t="n">
        <v>7.3</v>
      </c>
      <c r="AP31" s="47" t="n">
        <v>5.5</v>
      </c>
      <c r="AQ31" s="47" t="n">
        <v>6.3</v>
      </c>
      <c r="AR31" s="36" t="n">
        <v>5.2</v>
      </c>
      <c r="AS31" s="36" t="n">
        <v>6.3</v>
      </c>
      <c r="AT31" s="36" t="n">
        <v>8.1</v>
      </c>
      <c r="AU31" s="36" t="n">
        <v>3.6</v>
      </c>
      <c r="AV31" s="36" t="n">
        <v>8.4</v>
      </c>
      <c r="AW31" s="36" t="n">
        <v>4</v>
      </c>
      <c r="AX31" s="36" t="n">
        <v>8</v>
      </c>
      <c r="AY31" s="36" t="n">
        <v>5.9</v>
      </c>
      <c r="AZ31" s="36" t="n">
        <v>7.2</v>
      </c>
      <c r="BA31" s="36" t="n">
        <v>7.2</v>
      </c>
      <c r="BB31" s="36" t="n">
        <v>5.6</v>
      </c>
      <c r="BC31" s="36" t="n">
        <v>4.4</v>
      </c>
      <c r="BD31" s="36" t="n">
        <v>10</v>
      </c>
      <c r="BE31" s="36" t="n">
        <v>6.5</v>
      </c>
      <c r="BF31" s="36" t="n">
        <v>2.5</v>
      </c>
      <c r="BG31" s="36" t="n">
        <v>6.9</v>
      </c>
      <c r="BH31" s="36" t="n">
        <v>7.6</v>
      </c>
      <c r="BI31" s="36" t="n">
        <v>7.5</v>
      </c>
      <c r="BJ31" s="36" t="n">
        <v>4.2</v>
      </c>
      <c r="BK31" s="36" t="n">
        <v>5</v>
      </c>
      <c r="BL31" s="36" t="n">
        <v>4.8</v>
      </c>
      <c r="BM31" s="36" t="n">
        <v>3.5</v>
      </c>
      <c r="BN31" s="36" t="n">
        <v>5.8</v>
      </c>
      <c r="BO31" s="36" t="n">
        <v>5.5</v>
      </c>
      <c r="BP31" s="36" t="n">
        <v>6.1</v>
      </c>
      <c r="BQ31" s="36" t="n">
        <v>8.699999999999999</v>
      </c>
      <c r="BR31" s="36" t="n">
        <v>8</v>
      </c>
      <c r="BS31" s="36" t="n">
        <v>9.1</v>
      </c>
      <c r="BT31" s="36" t="n">
        <v>2.1</v>
      </c>
      <c r="BU31" s="36" t="n">
        <v>4.2</v>
      </c>
      <c r="BV31" s="33" t="s">
        <v>140</v>
      </c>
      <c r="BW31" s="33" t="s">
        <v>398</v>
      </c>
      <c r="BX31" s="33" t="s">
        <v>189</v>
      </c>
      <c r="BY31" s="33" t="s">
        <v>224</v>
      </c>
      <c r="BZ31" s="33" t="s">
        <v>399</v>
      </c>
      <c r="CA31" s="33" t="s">
        <v>400</v>
      </c>
      <c r="CB31" s="33" t="s">
        <v>401</v>
      </c>
      <c r="CC31" s="33" t="s"/>
      <c r="CD31" s="33" t="s">
        <v>129</v>
      </c>
      <c r="CE31" s="33" t="s">
        <v>130</v>
      </c>
      <c r="CF31" s="33" t="s">
        <v>130</v>
      </c>
      <c r="CG31" s="33" t="s">
        <v>402</v>
      </c>
      <c r="CH31" s="33" t="s">
        <v>148</v>
      </c>
      <c r="CI31" s="33" t="s">
        <v>133</v>
      </c>
      <c r="CJ31" s="33" t="s">
        <v>121</v>
      </c>
      <c r="CK31" s="33" t="s">
        <v>307</v>
      </c>
      <c r="CL31" s="33" t="s">
        <v>268</v>
      </c>
      <c r="CM31" s="33" t="s">
        <v>297</v>
      </c>
      <c r="CN31" s="33" t="s">
        <v>395</v>
      </c>
    </row>
    <row r="32" spans="1:92">
      <c r="A32" s="33" t="s">
        <v>403</v>
      </c>
      <c r="B32" s="33" t="s">
        <v>404</v>
      </c>
      <c r="C32" s="33">
        <f>BX32&amp;"/"&amp;BV32&amp;"/"&amp;BY32</f>
        <v/>
      </c>
      <c r="D32" s="176">
        <f>AVERAGE(H32:L32)</f>
        <v/>
      </c>
      <c r="E32" s="176">
        <f>AVERAGE(M32:N32)</f>
        <v/>
      </c>
      <c r="F32" s="176">
        <f>AVERAGE(O32)</f>
        <v/>
      </c>
      <c r="G32" s="176">
        <f>AVERAGE(P32:Q32)</f>
        <v/>
      </c>
      <c r="H32" s="175" t="n">
        <v>2</v>
      </c>
      <c r="I32" s="175" t="n">
        <v>7.8</v>
      </c>
      <c r="J32" s="175" t="n">
        <v>6.4</v>
      </c>
      <c r="K32" s="175" t="n">
        <v>7.3</v>
      </c>
      <c r="L32" s="175" t="n">
        <v>3.9</v>
      </c>
      <c r="M32" s="175" t="n">
        <v>7.4</v>
      </c>
      <c r="N32" s="175" t="n">
        <v>6.4</v>
      </c>
      <c r="O32" s="175" t="n">
        <v>6.6</v>
      </c>
      <c r="P32" s="175" t="n">
        <v>6.3</v>
      </c>
      <c r="Q32" s="175" t="n">
        <v>5</v>
      </c>
      <c r="R32" s="33" t="s">
        <v>177</v>
      </c>
      <c r="S32" s="33" t="n">
        <v>8.199999999999999</v>
      </c>
      <c r="T32" s="33" t="n">
        <v>8.199999999999999</v>
      </c>
      <c r="U32" s="33" t="n">
        <v>101</v>
      </c>
      <c r="V32" s="33" t="n">
        <v>2</v>
      </c>
      <c r="W32" s="33" t="n">
        <v>7.8</v>
      </c>
      <c r="X32" s="33" t="n">
        <v>7</v>
      </c>
      <c r="Y32" s="33" t="n">
        <v>5.8</v>
      </c>
      <c r="Z32" s="33" t="n">
        <v>5.5</v>
      </c>
      <c r="AA32" s="33" t="n">
        <v>7.3</v>
      </c>
      <c r="AB32" s="33" t="n">
        <v>7.3</v>
      </c>
      <c r="AC32" s="33" t="n">
        <v>3.9</v>
      </c>
      <c r="AD32" s="33" t="n">
        <v>7.4</v>
      </c>
      <c r="AE32" s="33" t="n">
        <v>6.4</v>
      </c>
      <c r="AF32" s="33" t="n">
        <v>6.6</v>
      </c>
      <c r="AG32" s="33" t="n">
        <v>6.3</v>
      </c>
      <c r="AH32" s="33" t="n">
        <v>5</v>
      </c>
      <c r="AI32" s="36" t="n">
        <v>2.5</v>
      </c>
      <c r="AJ32" s="36" t="n">
        <v>3</v>
      </c>
      <c r="AK32" s="36" t="n">
        <v>4</v>
      </c>
      <c r="AL32" s="36" t="n">
        <v>8.1</v>
      </c>
      <c r="AM32" s="36" t="n">
        <v>7.6</v>
      </c>
      <c r="AN32" s="36" t="n">
        <v>6.5</v>
      </c>
      <c r="AO32" s="47" t="n">
        <v>5.5</v>
      </c>
      <c r="AP32" s="47" t="n">
        <v>5.5</v>
      </c>
      <c r="AQ32" s="47" t="n">
        <v>8.300000000000001</v>
      </c>
      <c r="AR32" s="36" t="n">
        <v>7.7</v>
      </c>
      <c r="AS32" s="36" t="n">
        <v>6.3</v>
      </c>
      <c r="AT32" s="36" t="n">
        <v>3.1</v>
      </c>
      <c r="AU32" s="36" t="n">
        <v>8.300000000000001</v>
      </c>
      <c r="AV32" s="36" t="n">
        <v>2.5</v>
      </c>
      <c r="AW32" s="36" t="n">
        <v>5.7</v>
      </c>
      <c r="AX32" s="36" t="n">
        <v>4.6</v>
      </c>
      <c r="AY32" s="36" t="n">
        <v>7.1</v>
      </c>
      <c r="AZ32" s="36" t="n">
        <v>8.1</v>
      </c>
      <c r="BA32" s="36" t="n">
        <v>8.1</v>
      </c>
      <c r="BB32" s="36" t="n">
        <v>5.6</v>
      </c>
      <c r="BC32" s="36" t="n">
        <v>6.2</v>
      </c>
      <c r="BD32" s="36" t="n">
        <v>4.5</v>
      </c>
      <c r="BE32" s="36" t="n">
        <v>2.5</v>
      </c>
      <c r="BF32" s="36" t="n">
        <v>6.5</v>
      </c>
      <c r="BG32" s="36" t="n">
        <v>8.1</v>
      </c>
      <c r="BH32" s="36" t="n">
        <v>9.199999999999999</v>
      </c>
      <c r="BI32" s="36" t="n">
        <v>2.7</v>
      </c>
      <c r="BJ32" s="36" t="n">
        <v>8.5</v>
      </c>
      <c r="BK32" s="36" t="n">
        <v>3.2</v>
      </c>
      <c r="BL32" s="36" t="n">
        <v>6.5</v>
      </c>
      <c r="BM32" s="36" t="n">
        <v>8.300000000000001</v>
      </c>
      <c r="BN32" s="36" t="n">
        <v>6.6</v>
      </c>
      <c r="BO32" s="36" t="n">
        <v>3.8</v>
      </c>
      <c r="BP32" s="36" t="n">
        <v>5.4</v>
      </c>
      <c r="BQ32" s="36" t="n">
        <v>4.4</v>
      </c>
      <c r="BR32" s="36" t="n">
        <v>8.699999999999999</v>
      </c>
      <c r="BS32" s="36" t="n">
        <v>5.3</v>
      </c>
      <c r="BT32" s="36" t="n">
        <v>3.2</v>
      </c>
      <c r="BU32" s="36" t="n">
        <v>7.1</v>
      </c>
      <c r="BV32" s="33" t="s">
        <v>122</v>
      </c>
      <c r="BW32" s="33" t="s">
        <v>405</v>
      </c>
      <c r="BX32" s="33" t="s">
        <v>155</v>
      </c>
      <c r="BY32" s="33" t="s">
        <v>125</v>
      </c>
      <c r="BZ32" s="33" t="s">
        <v>406</v>
      </c>
      <c r="CA32" s="33" t="s">
        <v>407</v>
      </c>
      <c r="CB32" s="33" t="s">
        <v>408</v>
      </c>
      <c r="CC32" s="33" t="s"/>
      <c r="CD32" s="33" t="s">
        <v>129</v>
      </c>
      <c r="CE32" s="33" t="s">
        <v>146</v>
      </c>
      <c r="CF32" s="33" t="s">
        <v>130</v>
      </c>
      <c r="CG32" s="33" t="s">
        <v>409</v>
      </c>
      <c r="CH32" s="33" t="s">
        <v>132</v>
      </c>
      <c r="CI32" s="33" t="s">
        <v>174</v>
      </c>
      <c r="CJ32" s="33" t="s">
        <v>177</v>
      </c>
      <c r="CK32" s="33" t="n">
        <v>8.199999999999999</v>
      </c>
      <c r="CL32" s="33" t="n">
        <v>8.199999999999999</v>
      </c>
      <c r="CM32" s="33" t="n">
        <v>101</v>
      </c>
      <c r="CN32" s="27" t="n">
        <v>0.85</v>
      </c>
    </row>
    <row r="33" spans="1:92">
      <c r="A33" s="33" t="s">
        <v>410</v>
      </c>
      <c r="B33" s="33" t="s">
        <v>411</v>
      </c>
      <c r="C33" s="33">
        <f>BX33&amp;"/"&amp;BV33&amp;"/"&amp;BY33</f>
        <v/>
      </c>
      <c r="D33" s="176">
        <f>AVERAGE(H33:L33)</f>
        <v/>
      </c>
      <c r="E33" s="176">
        <f>AVERAGE(M33:N33)</f>
        <v/>
      </c>
      <c r="F33" s="171">
        <f>AVERAGE(O33)</f>
        <v/>
      </c>
      <c r="G33" s="171">
        <f>AVERAGE(P33:Q33)</f>
        <v/>
      </c>
      <c r="H33" s="175" t="n">
        <v>2</v>
      </c>
      <c r="I33" s="175" t="n">
        <v>6.9</v>
      </c>
      <c r="J33" s="175" t="n">
        <v>6.5</v>
      </c>
      <c r="K33" s="175" t="n">
        <v>5</v>
      </c>
      <c r="L33" s="175" t="n">
        <v>5.8</v>
      </c>
      <c r="M33" s="175" t="n">
        <v>7</v>
      </c>
      <c r="N33" s="175" t="n">
        <v>5.7</v>
      </c>
      <c r="O33" s="175" t="n">
        <v>1</v>
      </c>
      <c r="P33" s="175" t="n">
        <v>8.1</v>
      </c>
      <c r="Q33" s="175" t="n">
        <v>3.6</v>
      </c>
      <c r="R33" s="33" t="s">
        <v>121</v>
      </c>
      <c r="S33" s="33" t="n">
        <v>5.4</v>
      </c>
      <c r="T33" s="33" t="n">
        <v>8.1</v>
      </c>
      <c r="U33" s="33" t="n">
        <v>65</v>
      </c>
      <c r="V33" s="33" t="n">
        <v>2</v>
      </c>
      <c r="W33" s="33" t="n">
        <v>6.9</v>
      </c>
      <c r="X33" s="33" t="n">
        <v>5.1</v>
      </c>
      <c r="Y33" s="33" t="n">
        <v>6.8</v>
      </c>
      <c r="Z33" s="33" t="n">
        <v>4</v>
      </c>
      <c r="AA33" s="33" t="n">
        <v>9.9</v>
      </c>
      <c r="AB33" s="33" t="n">
        <v>5</v>
      </c>
      <c r="AC33" s="33" t="n">
        <v>5.8</v>
      </c>
      <c r="AD33" s="33" t="n">
        <v>7</v>
      </c>
      <c r="AE33" s="33" t="n">
        <v>5.7</v>
      </c>
      <c r="AF33" s="33" t="n">
        <v>1</v>
      </c>
      <c r="AG33" s="33" t="n">
        <v>8.1</v>
      </c>
      <c r="AH33" s="33" t="n">
        <v>3.6</v>
      </c>
      <c r="AI33" s="36" t="n">
        <v>2.5</v>
      </c>
      <c r="AJ33" s="36" t="n">
        <v>3</v>
      </c>
      <c r="AK33" s="36" t="n">
        <v>4</v>
      </c>
      <c r="AL33" s="36" t="n">
        <v>9.300000000000001</v>
      </c>
      <c r="AM33" s="36" t="n">
        <v>4.8</v>
      </c>
      <c r="AN33" s="36" t="n">
        <v>5.8</v>
      </c>
      <c r="AO33" s="47" t="n">
        <v>1.9</v>
      </c>
      <c r="AP33" s="47" t="n">
        <v>5.5</v>
      </c>
      <c r="AQ33" s="47" t="n">
        <v>8.300000000000001</v>
      </c>
      <c r="AR33" s="36" t="n">
        <v>6.4</v>
      </c>
      <c r="AS33" s="36" t="n">
        <v>4.4</v>
      </c>
      <c r="AT33" s="36" t="n">
        <v>8.1</v>
      </c>
      <c r="AU33" s="36" t="n">
        <v>3.6</v>
      </c>
      <c r="AV33" s="36" t="n">
        <v>2.5</v>
      </c>
      <c r="AW33" s="36" t="n">
        <v>7.5</v>
      </c>
      <c r="AX33" s="36" t="n">
        <v>9.1</v>
      </c>
      <c r="AY33" s="36" t="n">
        <v>9.5</v>
      </c>
      <c r="AZ33" s="36" t="n">
        <v>6.2</v>
      </c>
      <c r="BA33" s="36" t="n">
        <v>6.2</v>
      </c>
      <c r="BB33" s="36" t="n">
        <v>5.6</v>
      </c>
      <c r="BC33" s="36" t="n">
        <v>3.8</v>
      </c>
      <c r="BD33" s="36" t="n">
        <v>10</v>
      </c>
      <c r="BE33" s="36" t="n">
        <v>2.5</v>
      </c>
      <c r="BF33" s="36" t="n">
        <v>4.5</v>
      </c>
      <c r="BG33" s="36" t="n">
        <v>5.8</v>
      </c>
      <c r="BH33" s="36" t="n">
        <v>7.6</v>
      </c>
      <c r="BI33" s="36" t="n">
        <v>5.9</v>
      </c>
      <c r="BJ33" s="36" t="n">
        <v>5.2</v>
      </c>
      <c r="BK33" s="36" t="n">
        <v>6.9</v>
      </c>
      <c r="BL33" s="36" t="n">
        <v>4.8</v>
      </c>
      <c r="BM33" s="36" t="n">
        <v>2.1</v>
      </c>
      <c r="BN33" s="36" t="n">
        <v>1</v>
      </c>
      <c r="BO33" s="36" t="n">
        <v>3.8</v>
      </c>
      <c r="BP33" s="36" t="n">
        <v>8.1</v>
      </c>
      <c r="BQ33" s="36" t="n">
        <v>8.699999999999999</v>
      </c>
      <c r="BR33" s="36" t="n">
        <v>6.6</v>
      </c>
      <c r="BS33" s="36" t="n">
        <v>4.4</v>
      </c>
      <c r="BT33" s="36" t="n">
        <v>2.6</v>
      </c>
      <c r="BU33" s="36" t="n">
        <v>5.9</v>
      </c>
      <c r="BV33" s="33" t="s">
        <v>122</v>
      </c>
      <c r="BW33" s="33" t="s">
        <v>412</v>
      </c>
      <c r="BX33" s="33" t="s">
        <v>155</v>
      </c>
      <c r="BY33" s="33" t="s">
        <v>125</v>
      </c>
      <c r="BZ33" s="33" t="s">
        <v>413</v>
      </c>
      <c r="CA33" s="33" t="s">
        <v>414</v>
      </c>
      <c r="CB33" s="33" t="s">
        <v>415</v>
      </c>
      <c r="CC33" s="33" t="s"/>
      <c r="CD33" s="33" t="s">
        <v>129</v>
      </c>
      <c r="CE33" s="33" t="s">
        <v>130</v>
      </c>
      <c r="CF33" s="33" t="s">
        <v>130</v>
      </c>
      <c r="CG33" s="33" t="s">
        <v>416</v>
      </c>
      <c r="CH33" s="33" t="s">
        <v>132</v>
      </c>
      <c r="CI33" s="33" t="s">
        <v>133</v>
      </c>
      <c r="CJ33" s="33" t="s">
        <v>121</v>
      </c>
      <c r="CK33" s="33" t="s">
        <v>229</v>
      </c>
      <c r="CL33" s="33" t="s">
        <v>417</v>
      </c>
      <c r="CM33" s="33" t="s">
        <v>418</v>
      </c>
      <c r="CN33" s="33" t="s">
        <v>231</v>
      </c>
    </row>
    <row r="34" spans="1:92">
      <c r="A34" s="33" t="s">
        <v>419</v>
      </c>
      <c r="B34" s="33" t="s">
        <v>420</v>
      </c>
      <c r="C34" s="33">
        <f>BX34&amp;"/"&amp;BV34&amp;"/"&amp;BY34</f>
        <v/>
      </c>
      <c r="D34" s="176">
        <f>AVERAGE(H34:L34)</f>
        <v/>
      </c>
      <c r="E34" s="176">
        <f>AVERAGE(M34:N34)</f>
        <v/>
      </c>
      <c r="F34" s="176">
        <f>AVERAGE(O34)</f>
        <v/>
      </c>
      <c r="G34" s="176">
        <f>AVERAGE(P34:Q34)</f>
        <v/>
      </c>
      <c r="H34" s="175" t="n">
        <v>5.6</v>
      </c>
      <c r="I34" s="175" t="n">
        <v>9.699999999999999</v>
      </c>
      <c r="J34" s="175" t="n">
        <v>6.2</v>
      </c>
      <c r="K34" s="175" t="n">
        <v>6.3</v>
      </c>
      <c r="L34" s="175" t="n">
        <v>4.2</v>
      </c>
      <c r="M34" s="175" t="n">
        <v>10</v>
      </c>
      <c r="N34" s="175" t="n">
        <v>7.1</v>
      </c>
      <c r="O34" s="175" t="n">
        <v>8.5</v>
      </c>
      <c r="P34" s="175" t="n">
        <v>9</v>
      </c>
      <c r="Q34" s="175" t="n">
        <v>8.6</v>
      </c>
      <c r="R34" s="33" t="s">
        <v>335</v>
      </c>
      <c r="S34" s="33" t="n">
        <v>8.199999999999999</v>
      </c>
      <c r="T34" s="33" t="n">
        <v>9.5</v>
      </c>
      <c r="U34" s="33" t="n">
        <v>33</v>
      </c>
      <c r="V34" s="33" t="n">
        <v>5.6</v>
      </c>
      <c r="W34" s="33" t="n">
        <v>9.699999999999999</v>
      </c>
      <c r="X34" s="33" t="n">
        <v>5.6</v>
      </c>
      <c r="Y34" s="33" t="n">
        <v>4.4</v>
      </c>
      <c r="Z34" s="33" t="n">
        <v>7.5</v>
      </c>
      <c r="AA34" s="33" t="n">
        <v>7.1</v>
      </c>
      <c r="AB34" s="33" t="n">
        <v>6.3</v>
      </c>
      <c r="AC34" s="33" t="n">
        <v>4.2</v>
      </c>
      <c r="AD34" s="33" t="n">
        <v>10</v>
      </c>
      <c r="AE34" s="33" t="n">
        <v>7.1</v>
      </c>
      <c r="AF34" s="33" t="n">
        <v>8.5</v>
      </c>
      <c r="AG34" s="33" t="n">
        <v>9</v>
      </c>
      <c r="AH34" s="33" t="n">
        <v>8.6</v>
      </c>
      <c r="AI34" s="36" t="n">
        <v>6.3</v>
      </c>
      <c r="AJ34" s="36" t="n">
        <v>4.8</v>
      </c>
      <c r="AK34" s="36" t="n">
        <v>5.7</v>
      </c>
      <c r="AL34" s="36" t="n">
        <v>8.699999999999999</v>
      </c>
      <c r="AM34" s="36" t="n">
        <v>9.1</v>
      </c>
      <c r="AN34" s="36" t="n">
        <v>9</v>
      </c>
      <c r="AO34" s="47" t="n">
        <v>4.6</v>
      </c>
      <c r="AP34" s="47" t="n">
        <v>3.7</v>
      </c>
      <c r="AQ34" s="47" t="n">
        <v>8.300000000000001</v>
      </c>
      <c r="AR34" s="36" t="n">
        <v>7.1</v>
      </c>
      <c r="AS34" s="36" t="n">
        <v>4.4</v>
      </c>
      <c r="AT34" s="36" t="n">
        <v>3.1</v>
      </c>
      <c r="AU34" s="36" t="n">
        <v>8.300000000000001</v>
      </c>
      <c r="AV34" s="36" t="n">
        <v>4.5</v>
      </c>
      <c r="AW34" s="36" t="n">
        <v>7.5</v>
      </c>
      <c r="AX34" s="36" t="n">
        <v>5.2</v>
      </c>
      <c r="AY34" s="36" t="n">
        <v>7.1</v>
      </c>
      <c r="AZ34" s="36" t="n">
        <v>7.2</v>
      </c>
      <c r="BA34" s="36" t="n">
        <v>6.2</v>
      </c>
      <c r="BB34" s="36" t="n">
        <v>6.8</v>
      </c>
      <c r="BC34" s="36" t="n">
        <v>5</v>
      </c>
      <c r="BD34" s="36" t="n">
        <v>6.5</v>
      </c>
      <c r="BE34" s="36" t="n">
        <v>1</v>
      </c>
      <c r="BF34" s="36" t="n">
        <v>6.5</v>
      </c>
      <c r="BG34" s="36" t="n">
        <v>8.699999999999999</v>
      </c>
      <c r="BH34" s="36" t="n">
        <v>9.199999999999999</v>
      </c>
      <c r="BI34" s="36" t="n">
        <v>7.5</v>
      </c>
      <c r="BJ34" s="36" t="n">
        <v>4.2</v>
      </c>
      <c r="BK34" s="36" t="n">
        <v>8.699999999999999</v>
      </c>
      <c r="BL34" s="36" t="n">
        <v>6.5</v>
      </c>
      <c r="BM34" s="36" t="n">
        <v>8.9</v>
      </c>
      <c r="BN34" s="36" t="n">
        <v>6.6</v>
      </c>
      <c r="BO34" s="36" t="n">
        <v>7.2</v>
      </c>
      <c r="BP34" s="36" t="n">
        <v>8.800000000000001</v>
      </c>
      <c r="BQ34" s="36" t="n">
        <v>8.1</v>
      </c>
      <c r="BR34" s="36" t="n">
        <v>8.699999999999999</v>
      </c>
      <c r="BS34" s="36" t="n">
        <v>9.1</v>
      </c>
      <c r="BT34" s="36" t="n">
        <v>3.8</v>
      </c>
      <c r="BU34" s="36" t="n">
        <v>9.5</v>
      </c>
      <c r="BV34" s="33" t="s">
        <v>122</v>
      </c>
      <c r="BW34" s="33" t="s">
        <v>421</v>
      </c>
      <c r="BX34" s="33" t="s">
        <v>422</v>
      </c>
      <c r="BY34" s="33" t="s">
        <v>423</v>
      </c>
      <c r="BZ34" s="33" t="s">
        <v>424</v>
      </c>
      <c r="CA34" s="33" t="s">
        <v>425</v>
      </c>
      <c r="CB34" s="33" t="s">
        <v>426</v>
      </c>
      <c r="CC34" s="33" t="s"/>
      <c r="CD34" s="33" t="s">
        <v>129</v>
      </c>
      <c r="CE34" s="33" t="s">
        <v>146</v>
      </c>
      <c r="CF34" s="33" t="s">
        <v>130</v>
      </c>
      <c r="CG34" s="33" t="s">
        <v>427</v>
      </c>
      <c r="CH34" s="33" t="s">
        <v>132</v>
      </c>
      <c r="CI34" s="33" t="s">
        <v>174</v>
      </c>
      <c r="CJ34" s="33" t="s">
        <v>335</v>
      </c>
      <c r="CK34" s="33" t="n">
        <v>8.199999999999999</v>
      </c>
      <c r="CL34" s="33" t="n">
        <v>9.5</v>
      </c>
      <c r="CM34" s="33" t="n">
        <v>33</v>
      </c>
      <c r="CN34" s="27" t="n">
        <v>0.89</v>
      </c>
    </row>
    <row r="35" spans="1:92">
      <c r="A35" s="33" t="s">
        <v>428</v>
      </c>
      <c r="B35" s="33" t="s">
        <v>429</v>
      </c>
      <c r="C35" s="33">
        <f>BX35&amp;"/"&amp;BV35&amp;"/"&amp;BY35</f>
        <v/>
      </c>
      <c r="D35" s="176">
        <f>AVERAGE(H35:L35)</f>
        <v/>
      </c>
      <c r="E35" s="176">
        <f>AVERAGE(M35:N35)</f>
        <v/>
      </c>
      <c r="F35" s="171">
        <f>AVERAGE(O35)</f>
        <v/>
      </c>
      <c r="G35" s="171">
        <f>AVERAGE(P35:Q35)</f>
        <v/>
      </c>
      <c r="H35" s="175" t="n">
        <v>8.300000000000001</v>
      </c>
      <c r="I35" s="175" t="n">
        <v>8.800000000000001</v>
      </c>
      <c r="J35" s="175" t="n">
        <v>7.2</v>
      </c>
      <c r="K35" s="175" t="n">
        <v>7.3</v>
      </c>
      <c r="L35" s="175" t="n">
        <v>7.9</v>
      </c>
      <c r="M35" s="175" t="n">
        <v>8.6</v>
      </c>
      <c r="N35" s="175" t="n">
        <v>5.8</v>
      </c>
      <c r="O35" s="175" t="n">
        <v>5.8</v>
      </c>
      <c r="P35" s="175" t="n">
        <v>8.9</v>
      </c>
      <c r="Q35" s="175" t="n">
        <v>6.9</v>
      </c>
      <c r="R35" s="33" t="s">
        <v>177</v>
      </c>
      <c r="S35" s="33" t="n">
        <v>8.199999999999999</v>
      </c>
      <c r="T35" s="33" t="n">
        <v>8.9</v>
      </c>
      <c r="U35" s="33" t="n">
        <v>87</v>
      </c>
      <c r="V35" s="33" t="n">
        <v>8.300000000000001</v>
      </c>
      <c r="W35" s="33" t="n">
        <v>8.800000000000001</v>
      </c>
      <c r="X35" s="33" t="n">
        <v>7.8</v>
      </c>
      <c r="Y35" s="33" t="n">
        <v>5.2</v>
      </c>
      <c r="Z35" s="33" t="n">
        <v>6.7</v>
      </c>
      <c r="AA35" s="33" t="n">
        <v>9.1</v>
      </c>
      <c r="AB35" s="33" t="n">
        <v>7.3</v>
      </c>
      <c r="AC35" s="33" t="n">
        <v>7.9</v>
      </c>
      <c r="AD35" s="33" t="n">
        <v>8.6</v>
      </c>
      <c r="AE35" s="33" t="n">
        <v>5.8</v>
      </c>
      <c r="AF35" s="33" t="n">
        <v>5.8</v>
      </c>
      <c r="AG35" s="33" t="n">
        <v>8.9</v>
      </c>
      <c r="AH35" s="33" t="n">
        <v>6.9</v>
      </c>
      <c r="AI35" s="36" t="n">
        <v>6.3</v>
      </c>
      <c r="AJ35" s="36" t="n">
        <v>8.4</v>
      </c>
      <c r="AK35" s="36" t="n">
        <v>7.5</v>
      </c>
      <c r="AL35" s="36" t="n">
        <v>8.1</v>
      </c>
      <c r="AM35" s="36" t="n">
        <v>7.6</v>
      </c>
      <c r="AN35" s="36" t="n">
        <v>9</v>
      </c>
      <c r="AO35" s="47" t="n">
        <v>7.3</v>
      </c>
      <c r="AP35" s="47" t="n">
        <v>7.3</v>
      </c>
      <c r="AQ35" s="47" t="n">
        <v>6.3</v>
      </c>
      <c r="AR35" s="36" t="n">
        <v>4.6</v>
      </c>
      <c r="AS35" s="36" t="n">
        <v>8.300000000000001</v>
      </c>
      <c r="AT35" s="36" t="n">
        <v>3.1</v>
      </c>
      <c r="AU35" s="36" t="n">
        <v>8.300000000000001</v>
      </c>
      <c r="AV35" s="36" t="n">
        <v>6.4</v>
      </c>
      <c r="AW35" s="36" t="n">
        <v>4</v>
      </c>
      <c r="AX35" s="36" t="n">
        <v>6.9</v>
      </c>
      <c r="AY35" s="36" t="n">
        <v>8.300000000000001</v>
      </c>
      <c r="AZ35" s="36" t="n">
        <v>8.1</v>
      </c>
      <c r="BA35" s="36" t="n">
        <v>8.1</v>
      </c>
      <c r="BB35" s="36" t="n">
        <v>6.8</v>
      </c>
      <c r="BC35" s="36" t="n">
        <v>5</v>
      </c>
      <c r="BD35" s="36" t="n">
        <v>10</v>
      </c>
      <c r="BE35" s="36" t="n">
        <v>4.5</v>
      </c>
      <c r="BF35" s="36" t="n">
        <v>6.5</v>
      </c>
      <c r="BG35" s="36" t="n">
        <v>8.699999999999999</v>
      </c>
      <c r="BH35" s="36" t="n">
        <v>6</v>
      </c>
      <c r="BI35" s="36" t="n">
        <v>7.5</v>
      </c>
      <c r="BJ35" s="36" t="n">
        <v>9</v>
      </c>
      <c r="BK35" s="36" t="n">
        <v>5</v>
      </c>
      <c r="BL35" s="36" t="n">
        <v>3</v>
      </c>
      <c r="BM35" s="36" t="n">
        <v>5.5</v>
      </c>
      <c r="BN35" s="36" t="n">
        <v>4.4</v>
      </c>
      <c r="BO35" s="36" t="n">
        <v>7.2</v>
      </c>
      <c r="BP35" s="36" t="n">
        <v>9.4</v>
      </c>
      <c r="BQ35" s="36" t="n">
        <v>8.699999999999999</v>
      </c>
      <c r="BR35" s="36" t="n">
        <v>7.3</v>
      </c>
      <c r="BS35" s="36" t="n">
        <v>8.1</v>
      </c>
      <c r="BT35" s="36" t="n">
        <v>2.1</v>
      </c>
      <c r="BU35" s="36" t="n">
        <v>8.9</v>
      </c>
      <c r="BV35" s="33" t="s">
        <v>140</v>
      </c>
      <c r="BW35" s="33" t="s">
        <v>430</v>
      </c>
      <c r="BX35" s="33" t="s">
        <v>312</v>
      </c>
      <c r="BY35" s="33" t="s">
        <v>125</v>
      </c>
      <c r="BZ35" s="33" t="s">
        <v>431</v>
      </c>
      <c r="CA35" s="33" t="s">
        <v>432</v>
      </c>
      <c r="CB35" s="33" t="s">
        <v>433</v>
      </c>
      <c r="CC35" s="33" t="s"/>
      <c r="CD35" s="33" t="s">
        <v>129</v>
      </c>
      <c r="CE35" s="33" t="s">
        <v>130</v>
      </c>
      <c r="CF35" s="33" t="s">
        <v>130</v>
      </c>
      <c r="CG35" s="33" t="s">
        <v>434</v>
      </c>
      <c r="CH35" s="33" t="s">
        <v>132</v>
      </c>
      <c r="CI35" s="33" t="s">
        <v>133</v>
      </c>
      <c r="CJ35" s="33" t="s">
        <v>177</v>
      </c>
      <c r="CK35" s="33" t="s">
        <v>268</v>
      </c>
      <c r="CL35" s="33" t="s">
        <v>207</v>
      </c>
      <c r="CM35" s="33" t="s">
        <v>435</v>
      </c>
      <c r="CN35" s="33" t="s">
        <v>436</v>
      </c>
    </row>
    <row r="36" spans="1:92">
      <c r="A36" s="33" t="s">
        <v>437</v>
      </c>
      <c r="B36" s="33" t="s">
        <v>438</v>
      </c>
      <c r="C36" s="33">
        <f>BX36&amp;"/"&amp;BV36&amp;"/"&amp;BY36</f>
        <v/>
      </c>
      <c r="D36" s="176">
        <f>AVERAGE(H36:L36)</f>
        <v/>
      </c>
      <c r="E36" s="176">
        <f>AVERAGE(M36:N36)</f>
        <v/>
      </c>
      <c r="F36" s="171">
        <f>AVERAGE(O36)</f>
        <v/>
      </c>
      <c r="G36" s="171">
        <f>AVERAGE(P36:Q36)</f>
        <v/>
      </c>
      <c r="H36" s="175" t="n">
        <v>6.5</v>
      </c>
      <c r="I36" s="175" t="n">
        <v>6.1</v>
      </c>
      <c r="J36" s="175" t="n">
        <v>6.1</v>
      </c>
      <c r="K36" s="175" t="n">
        <v>6.1</v>
      </c>
      <c r="L36" s="175" t="n">
        <v>10</v>
      </c>
      <c r="M36" s="175" t="n">
        <v>6.5</v>
      </c>
      <c r="N36" s="175" t="n">
        <v>6.4</v>
      </c>
      <c r="O36" s="175" t="n">
        <v>6.1</v>
      </c>
      <c r="P36" s="175" t="n">
        <v>7</v>
      </c>
      <c r="Q36" s="175" t="n">
        <v>9.4</v>
      </c>
      <c r="R36" s="33" t="s">
        <v>121</v>
      </c>
      <c r="S36" s="33" t="n">
        <v>6.8</v>
      </c>
      <c r="T36" s="33" t="n">
        <v>9.699999999999999</v>
      </c>
      <c r="U36" s="33" t="n">
        <v>83</v>
      </c>
      <c r="V36" s="33" t="n">
        <v>6.5</v>
      </c>
      <c r="W36" s="33" t="n">
        <v>6.1</v>
      </c>
      <c r="X36" s="33" t="n">
        <v>4.5</v>
      </c>
      <c r="Y36" s="33" t="n">
        <v>7.1</v>
      </c>
      <c r="Z36" s="33" t="n">
        <v>4.2</v>
      </c>
      <c r="AA36" s="33" t="n">
        <v>8.5</v>
      </c>
      <c r="AB36" s="33" t="n">
        <v>6.1</v>
      </c>
      <c r="AC36" s="33" t="n">
        <v>10</v>
      </c>
      <c r="AD36" s="33" t="n">
        <v>6.5</v>
      </c>
      <c r="AE36" s="33" t="n">
        <v>6.4</v>
      </c>
      <c r="AF36" s="33" t="n">
        <v>6.1</v>
      </c>
      <c r="AG36" s="33" t="n">
        <v>7</v>
      </c>
      <c r="AH36" s="33" t="n">
        <v>9.4</v>
      </c>
      <c r="AI36" s="36" t="n">
        <v>6.3</v>
      </c>
      <c r="AJ36" s="36" t="n">
        <v>4.8</v>
      </c>
      <c r="AK36" s="36" t="n">
        <v>7.5</v>
      </c>
      <c r="AL36" s="36" t="n">
        <v>6.8</v>
      </c>
      <c r="AM36" s="36" t="n">
        <v>5.5</v>
      </c>
      <c r="AN36" s="36" t="n">
        <v>5.8</v>
      </c>
      <c r="AO36" s="47" t="n">
        <v>4.6</v>
      </c>
      <c r="AP36" s="47" t="n">
        <v>3.7</v>
      </c>
      <c r="AQ36" s="47" t="n">
        <v>6.3</v>
      </c>
      <c r="AR36" s="36" t="n">
        <v>6.4</v>
      </c>
      <c r="AS36" s="36" t="n">
        <v>8.300000000000001</v>
      </c>
      <c r="AT36" s="36" t="n">
        <v>4.8</v>
      </c>
      <c r="AU36" s="36" t="n">
        <v>3.6</v>
      </c>
      <c r="AV36" s="36" t="n">
        <v>6.4</v>
      </c>
      <c r="AW36" s="36" t="n">
        <v>4</v>
      </c>
      <c r="AX36" s="36" t="n">
        <v>4.1</v>
      </c>
      <c r="AY36" s="36" t="n">
        <v>8.9</v>
      </c>
      <c r="AZ36" s="36" t="n">
        <v>9.1</v>
      </c>
      <c r="BA36" s="36" t="n">
        <v>5.3</v>
      </c>
      <c r="BB36" s="36" t="n">
        <v>6.8</v>
      </c>
      <c r="BC36" s="36" t="n">
        <v>5.6</v>
      </c>
      <c r="BD36" s="36" t="n">
        <v>10</v>
      </c>
      <c r="BE36" s="36" t="n">
        <v>6.5</v>
      </c>
      <c r="BF36" s="36" t="n">
        <v>8.5</v>
      </c>
      <c r="BG36" s="36" t="n">
        <v>8.1</v>
      </c>
      <c r="BH36" s="36" t="n">
        <v>7.6</v>
      </c>
      <c r="BI36" s="36" t="n">
        <v>2.7</v>
      </c>
      <c r="BJ36" s="36" t="n">
        <v>8.5</v>
      </c>
      <c r="BK36" s="36" t="n">
        <v>3.2</v>
      </c>
      <c r="BL36" s="36" t="n">
        <v>6.5</v>
      </c>
      <c r="BM36" s="36" t="n">
        <v>6.9</v>
      </c>
      <c r="BN36" s="36" t="n">
        <v>3.7</v>
      </c>
      <c r="BO36" s="36" t="n">
        <v>7.2</v>
      </c>
      <c r="BP36" s="36" t="n">
        <v>5.4</v>
      </c>
      <c r="BQ36" s="36" t="n">
        <v>7.6</v>
      </c>
      <c r="BR36" s="36" t="n">
        <v>7.3</v>
      </c>
      <c r="BS36" s="36" t="n">
        <v>7.2</v>
      </c>
      <c r="BT36" s="36" t="n">
        <v>8.9</v>
      </c>
      <c r="BU36" s="36" t="n">
        <v>7.7</v>
      </c>
      <c r="BV36" s="33" t="s">
        <v>122</v>
      </c>
      <c r="BW36" s="33" t="s">
        <v>439</v>
      </c>
      <c r="BX36" s="33" t="s">
        <v>168</v>
      </c>
      <c r="BY36" s="33" t="s">
        <v>156</v>
      </c>
      <c r="BZ36" s="33" t="s">
        <v>440</v>
      </c>
      <c r="CA36" s="33" t="s">
        <v>441</v>
      </c>
      <c r="CB36" s="33" t="s">
        <v>442</v>
      </c>
      <c r="CC36" s="33" t="s"/>
      <c r="CD36" s="33" t="s">
        <v>129</v>
      </c>
      <c r="CE36" s="33" t="s">
        <v>146</v>
      </c>
      <c r="CF36" s="33" t="s">
        <v>130</v>
      </c>
      <c r="CG36" s="33" t="s">
        <v>443</v>
      </c>
      <c r="CH36" s="33" t="s">
        <v>132</v>
      </c>
      <c r="CI36" s="33" t="s">
        <v>133</v>
      </c>
      <c r="CJ36" s="33" t="s">
        <v>121</v>
      </c>
      <c r="CK36" s="33" t="s">
        <v>278</v>
      </c>
      <c r="CL36" s="33" t="s">
        <v>135</v>
      </c>
      <c r="CM36" s="33" t="s">
        <v>444</v>
      </c>
      <c r="CN36" s="33" t="s">
        <v>281</v>
      </c>
    </row>
    <row r="37" spans="1:92">
      <c r="A37" s="33" t="s">
        <v>445</v>
      </c>
      <c r="B37" s="33" t="s">
        <v>446</v>
      </c>
      <c r="C37" s="33">
        <f>BX37&amp;"/"&amp;BV37&amp;"/"&amp;BY37</f>
        <v/>
      </c>
      <c r="D37" s="176">
        <f>AVERAGE(H37:L37)</f>
        <v/>
      </c>
      <c r="E37" s="176">
        <f>AVERAGE(M37:N37)</f>
        <v/>
      </c>
      <c r="F37" s="171">
        <f>AVERAGE(O37)</f>
        <v/>
      </c>
      <c r="G37" s="171">
        <f>AVERAGE(P37:Q37)</f>
        <v/>
      </c>
      <c r="H37" s="175" t="n">
        <v>4.7</v>
      </c>
      <c r="I37" s="175" t="n">
        <v>8.300000000000001</v>
      </c>
      <c r="J37" s="175" t="n">
        <v>7.4</v>
      </c>
      <c r="K37" s="175" t="n">
        <v>7</v>
      </c>
      <c r="L37" s="175" t="n">
        <v>6</v>
      </c>
      <c r="M37" s="175" t="n">
        <v>5.7</v>
      </c>
      <c r="N37" s="175" t="n">
        <v>5.6</v>
      </c>
      <c r="O37" s="175" t="n">
        <v>4.2</v>
      </c>
      <c r="P37" s="175" t="n">
        <v>7.6</v>
      </c>
      <c r="Q37" s="175" t="n">
        <v>5.6</v>
      </c>
      <c r="R37" s="33" t="s">
        <v>121</v>
      </c>
      <c r="S37" s="33" t="n">
        <v>6.8</v>
      </c>
      <c r="T37" s="33" t="n">
        <v>8.9</v>
      </c>
      <c r="U37" s="33" t="n">
        <v>108</v>
      </c>
      <c r="V37" s="33" t="n">
        <v>4.7</v>
      </c>
      <c r="W37" s="33" t="n">
        <v>8.300000000000001</v>
      </c>
      <c r="X37" s="33" t="n">
        <v>7.5</v>
      </c>
      <c r="Y37" s="33" t="n">
        <v>7.4</v>
      </c>
      <c r="Z37" s="33" t="n">
        <v>5.1</v>
      </c>
      <c r="AA37" s="33" t="n">
        <v>9.4</v>
      </c>
      <c r="AB37" s="33" t="n">
        <v>7</v>
      </c>
      <c r="AC37" s="33" t="n">
        <v>6</v>
      </c>
      <c r="AD37" s="33" t="n">
        <v>5.7</v>
      </c>
      <c r="AE37" s="33" t="n">
        <v>5.6</v>
      </c>
      <c r="AF37" s="33" t="n">
        <v>4.2</v>
      </c>
      <c r="AG37" s="33" t="n">
        <v>7.6</v>
      </c>
      <c r="AH37" s="33" t="n">
        <v>5.6</v>
      </c>
      <c r="AI37" s="36" t="n">
        <v>4.4</v>
      </c>
      <c r="AJ37" s="36" t="n">
        <v>3</v>
      </c>
      <c r="AK37" s="36" t="n">
        <v>7.5</v>
      </c>
      <c r="AL37" s="36" t="n">
        <v>8.699999999999999</v>
      </c>
      <c r="AM37" s="36" t="n">
        <v>7.6</v>
      </c>
      <c r="AN37" s="36" t="n">
        <v>7.1</v>
      </c>
      <c r="AO37" s="47" t="n">
        <v>7.3</v>
      </c>
      <c r="AP37" s="47" t="n">
        <v>7.3</v>
      </c>
      <c r="AQ37" s="47" t="n">
        <v>5.7</v>
      </c>
      <c r="AR37" s="36" t="n">
        <v>8.9</v>
      </c>
      <c r="AS37" s="36" t="n">
        <v>6.3</v>
      </c>
      <c r="AT37" s="36" t="n">
        <v>4.8</v>
      </c>
      <c r="AU37" s="36" t="n">
        <v>5.4</v>
      </c>
      <c r="AV37" s="36" t="n">
        <v>6.4</v>
      </c>
      <c r="AW37" s="36" t="n">
        <v>4</v>
      </c>
      <c r="AX37" s="36" t="n">
        <v>5.8</v>
      </c>
      <c r="AY37" s="36" t="n">
        <v>8.9</v>
      </c>
      <c r="AZ37" s="36" t="n">
        <v>9.1</v>
      </c>
      <c r="BA37" s="36" t="n">
        <v>8.1</v>
      </c>
      <c r="BB37" s="36" t="n">
        <v>5.6</v>
      </c>
      <c r="BC37" s="36" t="n">
        <v>5.6</v>
      </c>
      <c r="BD37" s="36" t="n">
        <v>6.5</v>
      </c>
      <c r="BE37" s="36" t="n">
        <v>4.5</v>
      </c>
      <c r="BF37" s="36" t="n">
        <v>6.5</v>
      </c>
      <c r="BG37" s="36" t="n">
        <v>3.4</v>
      </c>
      <c r="BH37" s="36" t="n">
        <v>9.199999999999999</v>
      </c>
      <c r="BI37" s="36" t="n">
        <v>4.3</v>
      </c>
      <c r="BJ37" s="36" t="n">
        <v>6.9</v>
      </c>
      <c r="BK37" s="36" t="n">
        <v>5</v>
      </c>
      <c r="BL37" s="36" t="n">
        <v>4.8</v>
      </c>
      <c r="BM37" s="36" t="n">
        <v>2.1</v>
      </c>
      <c r="BN37" s="36" t="n">
        <v>3</v>
      </c>
      <c r="BO37" s="36" t="n">
        <v>8.800000000000001</v>
      </c>
      <c r="BP37" s="36" t="n">
        <v>9.4</v>
      </c>
      <c r="BQ37" s="36" t="n">
        <v>6</v>
      </c>
      <c r="BR37" s="36" t="n">
        <v>6.6</v>
      </c>
      <c r="BS37" s="36" t="n">
        <v>8.1</v>
      </c>
      <c r="BT37" s="36" t="n">
        <v>5.5</v>
      </c>
      <c r="BU37" s="36" t="n">
        <v>3</v>
      </c>
      <c r="BV37" s="33" t="s">
        <v>140</v>
      </c>
      <c r="BW37" s="33" t="s">
        <v>447</v>
      </c>
      <c r="BX37" s="33" t="s">
        <v>448</v>
      </c>
      <c r="BY37" s="33" t="s">
        <v>125</v>
      </c>
      <c r="BZ37" s="33" t="s">
        <v>449</v>
      </c>
      <c r="CA37" s="33" t="s">
        <v>450</v>
      </c>
      <c r="CB37" s="33" t="s">
        <v>451</v>
      </c>
      <c r="CC37" s="33" t="s"/>
      <c r="CD37" s="33" t="s">
        <v>129</v>
      </c>
      <c r="CE37" s="33" t="s">
        <v>130</v>
      </c>
      <c r="CF37" s="33" t="s">
        <v>130</v>
      </c>
      <c r="CG37" s="33" t="s">
        <v>452</v>
      </c>
      <c r="CH37" s="33" t="s">
        <v>132</v>
      </c>
      <c r="CI37" s="33" t="s">
        <v>133</v>
      </c>
      <c r="CJ37" s="33" t="s">
        <v>121</v>
      </c>
      <c r="CK37" s="33" t="s">
        <v>278</v>
      </c>
      <c r="CL37" s="33" t="s">
        <v>207</v>
      </c>
      <c r="CM37" s="33" t="s">
        <v>280</v>
      </c>
      <c r="CN37" s="33" t="s">
        <v>220</v>
      </c>
    </row>
    <row r="38" spans="1:92">
      <c r="A38" s="33" t="s">
        <v>453</v>
      </c>
      <c r="B38" s="33" t="s">
        <v>454</v>
      </c>
      <c r="C38" s="33">
        <f>BX38&amp;"/"&amp;BV38&amp;"/"&amp;BY38</f>
        <v/>
      </c>
      <c r="D38" s="176">
        <f>AVERAGE(H38:L38)</f>
        <v/>
      </c>
      <c r="E38" s="176">
        <f>AVERAGE(M38:N38)</f>
        <v/>
      </c>
      <c r="F38" s="176">
        <f>AVERAGE(O38)</f>
        <v/>
      </c>
      <c r="G38" s="176">
        <f>AVERAGE(P38:Q38)</f>
        <v/>
      </c>
      <c r="H38" s="175" t="n">
        <v>6.5</v>
      </c>
      <c r="I38" s="175" t="n">
        <v>2.2</v>
      </c>
      <c r="J38" s="175" t="n">
        <v>6</v>
      </c>
      <c r="K38" s="175" t="n">
        <v>5.7</v>
      </c>
      <c r="L38" s="175" t="n">
        <v>10</v>
      </c>
      <c r="M38" s="175" t="n">
        <v>5.8</v>
      </c>
      <c r="N38" s="175" t="n">
        <v>9.199999999999999</v>
      </c>
      <c r="O38" s="175" t="n">
        <v>4.8</v>
      </c>
      <c r="P38" s="175" t="n">
        <v>2.9</v>
      </c>
      <c r="Q38" s="175" t="n">
        <v>5.8</v>
      </c>
      <c r="R38" s="33" t="s">
        <v>121</v>
      </c>
      <c r="S38" s="33" t="n">
        <v>3.5</v>
      </c>
      <c r="T38" s="33" t="n">
        <v>9.4</v>
      </c>
      <c r="U38" s="33" t="n">
        <v>80</v>
      </c>
      <c r="V38" s="33" t="n">
        <v>6.5</v>
      </c>
      <c r="W38" s="33" t="n">
        <v>2.2</v>
      </c>
      <c r="X38" s="33" t="n">
        <v>6.4</v>
      </c>
      <c r="Y38" s="33" t="n">
        <v>6.6</v>
      </c>
      <c r="Z38" s="33" t="n">
        <v>4.8</v>
      </c>
      <c r="AA38" s="33" t="n">
        <v>6.1</v>
      </c>
      <c r="AB38" s="33" t="n">
        <v>5.7</v>
      </c>
      <c r="AC38" s="33" t="n">
        <v>10</v>
      </c>
      <c r="AD38" s="33" t="n">
        <v>5.8</v>
      </c>
      <c r="AE38" s="33" t="n">
        <v>9.199999999999999</v>
      </c>
      <c r="AF38" s="33" t="n">
        <v>4.8</v>
      </c>
      <c r="AG38" s="33" t="n">
        <v>2.9</v>
      </c>
      <c r="AH38" s="33" t="n">
        <v>5.8</v>
      </c>
      <c r="AI38" s="36" t="n">
        <v>6.3</v>
      </c>
      <c r="AJ38" s="36" t="n">
        <v>4.8</v>
      </c>
      <c r="AK38" s="36" t="n">
        <v>7.5</v>
      </c>
      <c r="AL38" s="36" t="n">
        <v>2.4</v>
      </c>
      <c r="AM38" s="36" t="n">
        <v>3.4</v>
      </c>
      <c r="AN38" s="36" t="n">
        <v>2.6</v>
      </c>
      <c r="AO38" s="47" t="n">
        <v>4.6</v>
      </c>
      <c r="AP38" s="47" t="n">
        <v>7.3</v>
      </c>
      <c r="AQ38" s="47" t="n">
        <v>6.3</v>
      </c>
      <c r="AR38" s="36" t="n">
        <v>7.1</v>
      </c>
      <c r="AS38" s="36" t="n">
        <v>8.300000000000001</v>
      </c>
      <c r="AT38" s="36" t="n">
        <v>3.1</v>
      </c>
      <c r="AU38" s="36" t="n">
        <v>3</v>
      </c>
      <c r="AV38" s="36" t="n">
        <v>6.4</v>
      </c>
      <c r="AW38" s="36" t="n">
        <v>5.7</v>
      </c>
      <c r="AX38" s="36" t="n">
        <v>5.8</v>
      </c>
      <c r="AY38" s="36" t="n">
        <v>4.7</v>
      </c>
      <c r="AZ38" s="36" t="n">
        <v>7.2</v>
      </c>
      <c r="BA38" s="36" t="n">
        <v>4.4</v>
      </c>
      <c r="BB38" s="36" t="n">
        <v>6.8</v>
      </c>
      <c r="BC38" s="36" t="n">
        <v>5.6</v>
      </c>
      <c r="BD38" s="36" t="n">
        <v>10</v>
      </c>
      <c r="BE38" s="36" t="n">
        <v>10</v>
      </c>
      <c r="BF38" s="36" t="n">
        <v>8.5</v>
      </c>
      <c r="BG38" s="36" t="n">
        <v>5.2</v>
      </c>
      <c r="BH38" s="36" t="n">
        <v>2.8</v>
      </c>
      <c r="BI38" s="36" t="n">
        <v>9.1</v>
      </c>
      <c r="BJ38" s="36" t="n">
        <v>6.3</v>
      </c>
      <c r="BK38" s="36" t="n">
        <v>8.699999999999999</v>
      </c>
      <c r="BL38" s="36" t="n">
        <v>8.199999999999999</v>
      </c>
      <c r="BM38" s="36" t="n">
        <v>4.9</v>
      </c>
      <c r="BN38" s="36" t="n">
        <v>3</v>
      </c>
      <c r="BO38" s="36" t="n">
        <v>7.2</v>
      </c>
      <c r="BP38" s="36" t="n">
        <v>1.4</v>
      </c>
      <c r="BQ38" s="36" t="n">
        <v>4.4</v>
      </c>
      <c r="BR38" s="36" t="n">
        <v>3.8</v>
      </c>
      <c r="BS38" s="36" t="n">
        <v>6.2</v>
      </c>
      <c r="BT38" s="36" t="n">
        <v>5.5</v>
      </c>
      <c r="BU38" s="36" t="n">
        <v>5.4</v>
      </c>
      <c r="BV38" s="33" t="s">
        <v>140</v>
      </c>
      <c r="BW38" s="33" t="s">
        <v>455</v>
      </c>
      <c r="BX38" s="33" t="s">
        <v>456</v>
      </c>
      <c r="BY38" s="33" t="s">
        <v>156</v>
      </c>
      <c r="BZ38" s="33" t="s">
        <v>457</v>
      </c>
      <c r="CA38" s="33" t="s">
        <v>458</v>
      </c>
      <c r="CB38" s="33" t="s">
        <v>459</v>
      </c>
      <c r="CC38" s="33" t="s"/>
      <c r="CD38" s="33" t="s">
        <v>129</v>
      </c>
      <c r="CE38" s="33" t="s">
        <v>130</v>
      </c>
      <c r="CF38" s="33" t="s">
        <v>146</v>
      </c>
      <c r="CG38" s="33" t="s">
        <v>460</v>
      </c>
      <c r="CH38" s="33" t="s">
        <v>132</v>
      </c>
      <c r="CI38" s="33" t="s">
        <v>174</v>
      </c>
      <c r="CJ38" s="33" t="s">
        <v>121</v>
      </c>
      <c r="CK38" s="33" t="n">
        <v>3.5</v>
      </c>
      <c r="CL38" s="33" t="n">
        <v>9.4</v>
      </c>
      <c r="CM38" s="33" t="n">
        <v>80</v>
      </c>
      <c r="CN38" s="27" t="n">
        <v>0.8</v>
      </c>
    </row>
    <row r="39" spans="1:92">
      <c r="A39" s="33" t="s">
        <v>461</v>
      </c>
      <c r="B39" s="33" t="s">
        <v>462</v>
      </c>
      <c r="C39" s="33">
        <f>BX39&amp;"/"&amp;BV39&amp;"/"&amp;BY39</f>
        <v/>
      </c>
      <c r="D39" s="176">
        <f>AVERAGE(H39:L39)</f>
        <v/>
      </c>
      <c r="E39" s="176">
        <f>AVERAGE(M39:N39)</f>
        <v/>
      </c>
      <c r="F39" s="171">
        <f>AVERAGE(O39)</f>
        <v/>
      </c>
      <c r="G39" s="171">
        <f>AVERAGE(P39:Q39)</f>
        <v/>
      </c>
      <c r="H39" s="175" t="n">
        <v>8.4</v>
      </c>
      <c r="I39" s="175" t="n">
        <v>3.5</v>
      </c>
      <c r="J39" s="175" t="n">
        <v>6.6</v>
      </c>
      <c r="K39" s="175" t="n">
        <v>5.4</v>
      </c>
      <c r="L39" s="175" t="n">
        <v>9</v>
      </c>
      <c r="M39" s="175" t="n">
        <v>3.1</v>
      </c>
      <c r="N39" s="175" t="n">
        <v>9.199999999999999</v>
      </c>
      <c r="O39" s="175" t="n">
        <v>3.3</v>
      </c>
      <c r="P39" s="175" t="n">
        <v>5.3</v>
      </c>
      <c r="Q39" s="175" t="n">
        <v>6.2</v>
      </c>
      <c r="R39" s="33" t="s">
        <v>121</v>
      </c>
      <c r="S39" s="33" t="n">
        <v>6.8</v>
      </c>
      <c r="T39" s="33" t="n">
        <v>9.5</v>
      </c>
      <c r="U39" s="33" t="n">
        <v>103</v>
      </c>
      <c r="V39" s="33" t="n">
        <v>8.4</v>
      </c>
      <c r="W39" s="33" t="n">
        <v>3.5</v>
      </c>
      <c r="X39" s="33" t="n">
        <v>6.6</v>
      </c>
      <c r="Y39" s="33" t="n">
        <v>5.4</v>
      </c>
      <c r="Z39" s="33" t="n">
        <v>6.2</v>
      </c>
      <c r="AA39" s="33" t="n">
        <v>8.300000000000001</v>
      </c>
      <c r="AB39" s="33" t="n">
        <v>5.4</v>
      </c>
      <c r="AC39" s="33" t="n">
        <v>9</v>
      </c>
      <c r="AD39" s="33" t="n">
        <v>3.1</v>
      </c>
      <c r="AE39" s="33" t="n">
        <v>9.199999999999999</v>
      </c>
      <c r="AF39" s="33" t="n">
        <v>3.3</v>
      </c>
      <c r="AG39" s="33" t="n">
        <v>5.3</v>
      </c>
      <c r="AH39" s="33" t="n">
        <v>6.2</v>
      </c>
      <c r="AI39" s="36" t="n">
        <v>10</v>
      </c>
      <c r="AJ39" s="36" t="n">
        <v>4.8</v>
      </c>
      <c r="AK39" s="36" t="n">
        <v>7.5</v>
      </c>
      <c r="AL39" s="36" t="n">
        <v>3</v>
      </c>
      <c r="AM39" s="36" t="n">
        <v>4.1</v>
      </c>
      <c r="AN39" s="36" t="n">
        <v>4.5</v>
      </c>
      <c r="AO39" s="47" t="n">
        <v>5.5</v>
      </c>
      <c r="AP39" s="47" t="n">
        <v>5.5</v>
      </c>
      <c r="AQ39" s="47" t="n">
        <v>7.6</v>
      </c>
      <c r="AR39" s="36" t="n">
        <v>5.2</v>
      </c>
      <c r="AS39" s="36" t="n">
        <v>6.3</v>
      </c>
      <c r="AT39" s="36" t="n">
        <v>4.8</v>
      </c>
      <c r="AU39" s="36" t="n">
        <v>1.9</v>
      </c>
      <c r="AV39" s="36" t="n">
        <v>8.4</v>
      </c>
      <c r="AW39" s="36" t="n">
        <v>7.5</v>
      </c>
      <c r="AX39" s="36" t="n">
        <v>8</v>
      </c>
      <c r="AY39" s="36" t="n">
        <v>6.5</v>
      </c>
      <c r="AZ39" s="36" t="n">
        <v>7.2</v>
      </c>
      <c r="BA39" s="36" t="n">
        <v>8.1</v>
      </c>
      <c r="BB39" s="36" t="n">
        <v>5.6</v>
      </c>
      <c r="BC39" s="36" t="n">
        <v>2.7</v>
      </c>
      <c r="BD39" s="36" t="n">
        <v>10</v>
      </c>
      <c r="BE39" s="36" t="n">
        <v>6.5</v>
      </c>
      <c r="BF39" s="36" t="n">
        <v>6.5</v>
      </c>
      <c r="BG39" s="36" t="n">
        <v>3.4</v>
      </c>
      <c r="BH39" s="36" t="n">
        <v>4.4</v>
      </c>
      <c r="BI39" s="36" t="n">
        <v>4.3</v>
      </c>
      <c r="BJ39" s="36" t="n">
        <v>8</v>
      </c>
      <c r="BK39" s="36" t="n">
        <v>6.9</v>
      </c>
      <c r="BL39" s="36" t="n">
        <v>8.199999999999999</v>
      </c>
      <c r="BM39" s="36" t="n">
        <v>2.8</v>
      </c>
      <c r="BN39" s="36" t="n">
        <v>3.7</v>
      </c>
      <c r="BO39" s="36" t="n">
        <v>5.5</v>
      </c>
      <c r="BP39" s="36" t="n">
        <v>6.1</v>
      </c>
      <c r="BQ39" s="36" t="n">
        <v>5.4</v>
      </c>
      <c r="BR39" s="36" t="n">
        <v>4.5</v>
      </c>
      <c r="BS39" s="36" t="n">
        <v>8.1</v>
      </c>
      <c r="BT39" s="36" t="n">
        <v>4.4</v>
      </c>
      <c r="BU39" s="36" t="n">
        <v>5.4</v>
      </c>
      <c r="BV39" s="33" t="s">
        <v>122</v>
      </c>
      <c r="BW39" s="33" t="s">
        <v>463</v>
      </c>
      <c r="BX39" s="33" t="s">
        <v>155</v>
      </c>
      <c r="BY39" s="33" t="s">
        <v>156</v>
      </c>
      <c r="BZ39" s="33" t="s">
        <v>464</v>
      </c>
      <c r="CA39" s="33" t="s">
        <v>465</v>
      </c>
      <c r="CB39" s="33" t="s">
        <v>466</v>
      </c>
      <c r="CC39" s="33" t="s"/>
      <c r="CD39" s="33" t="s">
        <v>129</v>
      </c>
      <c r="CE39" s="33" t="s">
        <v>146</v>
      </c>
      <c r="CF39" s="33" t="s">
        <v>146</v>
      </c>
      <c r="CG39" s="33" t="s">
        <v>467</v>
      </c>
      <c r="CH39" s="33" t="s">
        <v>132</v>
      </c>
      <c r="CI39" s="33" t="s">
        <v>133</v>
      </c>
      <c r="CJ39" s="33" t="s">
        <v>121</v>
      </c>
      <c r="CK39" s="33" t="s">
        <v>278</v>
      </c>
      <c r="CL39" s="33" t="s">
        <v>249</v>
      </c>
      <c r="CM39" s="33" t="s">
        <v>468</v>
      </c>
      <c r="CN39" s="33" t="s">
        <v>469</v>
      </c>
    </row>
    <row r="40" spans="1:92">
      <c r="A40" s="33" t="s">
        <v>470</v>
      </c>
      <c r="B40" s="33" t="s">
        <v>471</v>
      </c>
      <c r="C40" s="33">
        <f>BX40&amp;"/"&amp;BV40&amp;"/"&amp;BY40</f>
        <v/>
      </c>
      <c r="D40" s="176">
        <f>AVERAGE(H40:L40)</f>
        <v/>
      </c>
      <c r="E40" s="176">
        <f>AVERAGE(M40:N40)</f>
        <v/>
      </c>
      <c r="F40" s="171">
        <f>AVERAGE(O40)</f>
        <v/>
      </c>
      <c r="G40" s="171">
        <f>AVERAGE(P40:Q40)</f>
        <v/>
      </c>
      <c r="H40" s="175" t="n">
        <v>7.4</v>
      </c>
      <c r="I40" s="175" t="n">
        <v>8.300000000000001</v>
      </c>
      <c r="J40" s="175" t="n">
        <v>7.4</v>
      </c>
      <c r="K40" s="175" t="n">
        <v>6.1</v>
      </c>
      <c r="L40" s="175" t="n">
        <v>7.9</v>
      </c>
      <c r="M40" s="175" t="n">
        <v>9.5</v>
      </c>
      <c r="N40" s="175" t="n">
        <v>9.5</v>
      </c>
      <c r="O40" s="175" t="n">
        <v>6.1</v>
      </c>
      <c r="P40" s="175" t="n">
        <v>9.199999999999999</v>
      </c>
      <c r="Q40" s="175" t="n">
        <v>6.2</v>
      </c>
      <c r="R40" s="33" t="s">
        <v>335</v>
      </c>
      <c r="S40" s="33" t="n">
        <v>5.4</v>
      </c>
      <c r="T40" s="33" t="n">
        <v>9.199999999999999</v>
      </c>
      <c r="U40" s="33" t="n">
        <v>42</v>
      </c>
      <c r="V40" s="33" t="n">
        <v>7.4</v>
      </c>
      <c r="W40" s="33" t="n">
        <v>8.300000000000001</v>
      </c>
      <c r="X40" s="33" t="n">
        <v>9.1</v>
      </c>
      <c r="Y40" s="33" t="n">
        <v>6.2</v>
      </c>
      <c r="Z40" s="33" t="n">
        <v>5.4</v>
      </c>
      <c r="AA40" s="33" t="n">
        <v>9</v>
      </c>
      <c r="AB40" s="33" t="n">
        <v>6.1</v>
      </c>
      <c r="AC40" s="33" t="n">
        <v>7.9</v>
      </c>
      <c r="AD40" s="33" t="n">
        <v>9.5</v>
      </c>
      <c r="AE40" s="33" t="n">
        <v>9.5</v>
      </c>
      <c r="AF40" s="33" t="n">
        <v>6.1</v>
      </c>
      <c r="AG40" s="33" t="n">
        <v>9.199999999999999</v>
      </c>
      <c r="AH40" s="33" t="n">
        <v>6.2</v>
      </c>
      <c r="AI40" s="36" t="n">
        <v>6.3</v>
      </c>
      <c r="AJ40" s="36" t="n">
        <v>6.6</v>
      </c>
      <c r="AK40" s="36" t="n">
        <v>7.5</v>
      </c>
      <c r="AL40" s="36" t="n">
        <v>8.699999999999999</v>
      </c>
      <c r="AM40" s="36" t="n">
        <v>6.9</v>
      </c>
      <c r="AN40" s="36" t="n">
        <v>7.7</v>
      </c>
      <c r="AO40" s="47" t="n">
        <v>7.3</v>
      </c>
      <c r="AP40" s="47" t="n">
        <v>9.1</v>
      </c>
      <c r="AQ40" s="47" t="n">
        <v>7</v>
      </c>
      <c r="AR40" s="36" t="n">
        <v>8.300000000000001</v>
      </c>
      <c r="AS40" s="36" t="n">
        <v>6.3</v>
      </c>
      <c r="AT40" s="36" t="n">
        <v>3.1</v>
      </c>
      <c r="AU40" s="36" t="n">
        <v>6</v>
      </c>
      <c r="AV40" s="36" t="n">
        <v>6.4</v>
      </c>
      <c r="AW40" s="36" t="n">
        <v>4</v>
      </c>
      <c r="AX40" s="36" t="n">
        <v>6.9</v>
      </c>
      <c r="AY40" s="36" t="n">
        <v>8.9</v>
      </c>
      <c r="AZ40" s="36" t="n">
        <v>7.2</v>
      </c>
      <c r="BA40" s="36" t="n">
        <v>5.3</v>
      </c>
      <c r="BB40" s="36" t="n">
        <v>6.8</v>
      </c>
      <c r="BC40" s="36" t="n">
        <v>5.6</v>
      </c>
      <c r="BD40" s="36" t="n">
        <v>10</v>
      </c>
      <c r="BE40" s="36" t="n">
        <v>2.5</v>
      </c>
      <c r="BF40" s="36" t="n">
        <v>8.5</v>
      </c>
      <c r="BG40" s="36" t="n">
        <v>8.699999999999999</v>
      </c>
      <c r="BH40" s="36" t="n">
        <v>7.6</v>
      </c>
      <c r="BI40" s="36" t="n">
        <v>7.5</v>
      </c>
      <c r="BJ40" s="36" t="n">
        <v>8.5</v>
      </c>
      <c r="BK40" s="36" t="n">
        <v>8.699999999999999</v>
      </c>
      <c r="BL40" s="36" t="n">
        <v>6.5</v>
      </c>
      <c r="BM40" s="36" t="n">
        <v>5.5</v>
      </c>
      <c r="BN40" s="36" t="n">
        <v>5.1</v>
      </c>
      <c r="BO40" s="36" t="n">
        <v>7.2</v>
      </c>
      <c r="BP40" s="36" t="n">
        <v>9.4</v>
      </c>
      <c r="BQ40" s="36" t="n">
        <v>8.699999999999999</v>
      </c>
      <c r="BR40" s="36" t="n">
        <v>8</v>
      </c>
      <c r="BS40" s="36" t="n">
        <v>8.1</v>
      </c>
      <c r="BT40" s="36" t="n">
        <v>2.6</v>
      </c>
      <c r="BU40" s="36" t="n">
        <v>7.1</v>
      </c>
      <c r="BV40" s="33" t="s">
        <v>140</v>
      </c>
      <c r="BW40" s="33" t="s">
        <v>472</v>
      </c>
      <c r="BX40" s="33" t="s">
        <v>422</v>
      </c>
      <c r="BY40" s="33" t="s">
        <v>125</v>
      </c>
      <c r="BZ40" s="33" t="s">
        <v>473</v>
      </c>
      <c r="CA40" s="33" t="s">
        <v>474</v>
      </c>
      <c r="CB40" s="33" t="s">
        <v>475</v>
      </c>
      <c r="CC40" s="33" t="s"/>
      <c r="CD40" s="33" t="s">
        <v>129</v>
      </c>
      <c r="CE40" s="33" t="s">
        <v>130</v>
      </c>
      <c r="CF40" s="33" t="s">
        <v>130</v>
      </c>
      <c r="CG40" s="33" t="s">
        <v>434</v>
      </c>
      <c r="CH40" s="33" t="s">
        <v>132</v>
      </c>
      <c r="CI40" s="33" t="s">
        <v>133</v>
      </c>
      <c r="CJ40" s="33" t="s">
        <v>335</v>
      </c>
      <c r="CK40" s="33" t="s">
        <v>229</v>
      </c>
      <c r="CL40" s="33" t="s">
        <v>279</v>
      </c>
      <c r="CM40" s="33" t="s">
        <v>476</v>
      </c>
      <c r="CN40" s="33" t="s">
        <v>477</v>
      </c>
    </row>
    <row r="41" spans="1:92">
      <c r="A41" s="33" t="s">
        <v>478</v>
      </c>
      <c r="B41" s="33" t="s">
        <v>479</v>
      </c>
      <c r="C41" s="33">
        <f>BX41&amp;"/"&amp;BV41&amp;"/"&amp;BY41</f>
        <v/>
      </c>
      <c r="D41" s="176">
        <f>AVERAGE(H41:L41)</f>
        <v/>
      </c>
      <c r="E41" s="176">
        <f>AVERAGE(M41:N41)</f>
        <v/>
      </c>
      <c r="F41" s="171">
        <f>AVERAGE(O41)</f>
        <v/>
      </c>
      <c r="G41" s="171">
        <f>AVERAGE(P41:Q41)</f>
        <v/>
      </c>
      <c r="H41" s="175" t="n">
        <v>7.5</v>
      </c>
      <c r="I41" s="175" t="n">
        <v>6.9</v>
      </c>
      <c r="J41" s="175" t="n">
        <v>6.9</v>
      </c>
      <c r="K41" s="175" t="n">
        <v>8.800000000000001</v>
      </c>
      <c r="L41" s="175" t="n">
        <v>10</v>
      </c>
      <c r="M41" s="175" t="n">
        <v>6.4</v>
      </c>
      <c r="N41" s="175" t="n">
        <v>5.9</v>
      </c>
      <c r="O41" s="175" t="n">
        <v>6.3</v>
      </c>
      <c r="P41" s="175" t="n">
        <v>7.3</v>
      </c>
      <c r="Q41" s="175" t="n">
        <v>7.4</v>
      </c>
      <c r="R41" s="33" t="s">
        <v>121</v>
      </c>
      <c r="S41" s="33" t="n">
        <v>7.3</v>
      </c>
      <c r="T41" s="33" t="n">
        <v>9</v>
      </c>
      <c r="U41" s="33" t="n">
        <v>74</v>
      </c>
      <c r="V41" s="33" t="n">
        <v>7.5</v>
      </c>
      <c r="W41" s="33" t="n">
        <v>6.9</v>
      </c>
      <c r="X41" s="33" t="n">
        <v>7.2</v>
      </c>
      <c r="Y41" s="33" t="n">
        <v>7.1</v>
      </c>
      <c r="Z41" s="33" t="n">
        <v>7</v>
      </c>
      <c r="AA41" s="33" t="n">
        <v>6.4</v>
      </c>
      <c r="AB41" s="33" t="n">
        <v>8.800000000000001</v>
      </c>
      <c r="AC41" s="33" t="n">
        <v>10</v>
      </c>
      <c r="AD41" s="33" t="n">
        <v>6.4</v>
      </c>
      <c r="AE41" s="33" t="n">
        <v>5.9</v>
      </c>
      <c r="AF41" s="33" t="n">
        <v>6.3</v>
      </c>
      <c r="AG41" s="33" t="n">
        <v>7.3</v>
      </c>
      <c r="AH41" s="33" t="n">
        <v>7.4</v>
      </c>
      <c r="AI41" s="36" t="n">
        <v>8.199999999999999</v>
      </c>
      <c r="AJ41" s="36" t="n">
        <v>4.8</v>
      </c>
      <c r="AK41" s="36" t="n">
        <v>7.5</v>
      </c>
      <c r="AL41" s="36" t="n">
        <v>7.4</v>
      </c>
      <c r="AM41" s="36" t="n">
        <v>5.5</v>
      </c>
      <c r="AN41" s="36" t="n">
        <v>7.1</v>
      </c>
      <c r="AO41" s="47" t="n">
        <v>5.5</v>
      </c>
      <c r="AP41" s="47" t="n">
        <v>7.3</v>
      </c>
      <c r="AQ41" s="47" t="n">
        <v>7</v>
      </c>
      <c r="AR41" s="36" t="n">
        <v>8.300000000000001</v>
      </c>
      <c r="AS41" s="36" t="n">
        <v>6.3</v>
      </c>
      <c r="AT41" s="36" t="n">
        <v>4.8</v>
      </c>
      <c r="AU41" s="36" t="n">
        <v>5.4</v>
      </c>
      <c r="AV41" s="36" t="n">
        <v>6.4</v>
      </c>
      <c r="AW41" s="36" t="n">
        <v>7.5</v>
      </c>
      <c r="AX41" s="36" t="n">
        <v>6.3</v>
      </c>
      <c r="AY41" s="36" t="n">
        <v>6.5</v>
      </c>
      <c r="AZ41" s="36" t="n">
        <v>5.3</v>
      </c>
      <c r="BA41" s="36" t="n">
        <v>7.2</v>
      </c>
      <c r="BB41" s="36" t="n">
        <v>9.300000000000001</v>
      </c>
      <c r="BC41" s="36" t="n">
        <v>6.2</v>
      </c>
      <c r="BD41" s="36" t="n">
        <v>10</v>
      </c>
      <c r="BE41" s="36" t="n">
        <v>6.5</v>
      </c>
      <c r="BF41" s="36" t="n">
        <v>10</v>
      </c>
      <c r="BG41" s="36" t="n">
        <v>6.3</v>
      </c>
      <c r="BH41" s="36" t="n">
        <v>7.6</v>
      </c>
      <c r="BI41" s="36" t="n">
        <v>4.3</v>
      </c>
      <c r="BJ41" s="36" t="n">
        <v>7.4</v>
      </c>
      <c r="BK41" s="36" t="n">
        <v>5</v>
      </c>
      <c r="BL41" s="36" t="n">
        <v>4.8</v>
      </c>
      <c r="BM41" s="36" t="n">
        <v>6.9</v>
      </c>
      <c r="BN41" s="36" t="n">
        <v>5.8</v>
      </c>
      <c r="BO41" s="36" t="n">
        <v>5.5</v>
      </c>
      <c r="BP41" s="36" t="n">
        <v>6.1</v>
      </c>
      <c r="BQ41" s="36" t="n">
        <v>7.1</v>
      </c>
      <c r="BR41" s="36" t="n">
        <v>8</v>
      </c>
      <c r="BS41" s="36" t="n">
        <v>9.1</v>
      </c>
      <c r="BT41" s="36" t="n">
        <v>3.2</v>
      </c>
      <c r="BU41" s="36" t="n">
        <v>7.7</v>
      </c>
      <c r="BV41" s="33" t="s">
        <v>122</v>
      </c>
      <c r="BW41" s="33" t="s">
        <v>480</v>
      </c>
      <c r="BX41" s="33" t="s">
        <v>448</v>
      </c>
      <c r="BY41" s="33" t="s">
        <v>156</v>
      </c>
      <c r="BZ41" s="33" t="s">
        <v>481</v>
      </c>
      <c r="CA41" s="33" t="s">
        <v>482</v>
      </c>
      <c r="CB41" s="33" t="s">
        <v>483</v>
      </c>
      <c r="CC41" s="33" t="s"/>
      <c r="CD41" s="33" t="s">
        <v>129</v>
      </c>
      <c r="CE41" s="33" t="s">
        <v>130</v>
      </c>
      <c r="CF41" s="33" t="s">
        <v>130</v>
      </c>
      <c r="CG41" s="33" t="s">
        <v>484</v>
      </c>
      <c r="CH41" s="33" t="s">
        <v>132</v>
      </c>
      <c r="CI41" s="33" t="s">
        <v>133</v>
      </c>
      <c r="CJ41" s="33" t="s">
        <v>121</v>
      </c>
      <c r="CK41" s="33" t="s">
        <v>134</v>
      </c>
      <c r="CL41" s="33" t="s">
        <v>172</v>
      </c>
      <c r="CM41" s="33" t="s">
        <v>485</v>
      </c>
      <c r="CN41" s="33" t="s">
        <v>486</v>
      </c>
    </row>
    <row r="42" spans="1:92">
      <c r="A42" s="33" t="s">
        <v>487</v>
      </c>
      <c r="B42" s="33" t="s">
        <v>488</v>
      </c>
      <c r="C42" s="33">
        <f>BX42&amp;"/"&amp;BV42&amp;"/"&amp;BY42</f>
        <v/>
      </c>
      <c r="D42" s="176">
        <f>AVERAGE(H42:L42)</f>
        <v/>
      </c>
      <c r="E42" s="176">
        <f>AVERAGE(M42:N42)</f>
        <v/>
      </c>
      <c r="F42" s="176">
        <f>AVERAGE(O42)</f>
        <v/>
      </c>
      <c r="G42" s="176">
        <f>AVERAGE(P42:Q42)</f>
        <v/>
      </c>
      <c r="H42" s="175" t="n">
        <v>6.5</v>
      </c>
      <c r="I42" s="175" t="n">
        <v>7</v>
      </c>
      <c r="J42" s="175" t="n">
        <v>6.9</v>
      </c>
      <c r="K42" s="175" t="n">
        <v>6.5</v>
      </c>
      <c r="L42" s="175" t="n">
        <v>10</v>
      </c>
      <c r="M42" s="175" t="n">
        <v>7.9</v>
      </c>
      <c r="N42" s="175" t="n">
        <v>2.9</v>
      </c>
      <c r="O42" s="175" t="n">
        <v>6.1</v>
      </c>
      <c r="P42" s="175" t="n">
        <v>6.6</v>
      </c>
      <c r="Q42" s="175" t="n">
        <v>6.2</v>
      </c>
      <c r="R42" s="33" t="s">
        <v>121</v>
      </c>
      <c r="S42" s="33" t="n">
        <v>6.8</v>
      </c>
      <c r="T42" s="33" t="n">
        <v>9.199999999999999</v>
      </c>
      <c r="U42" s="33" t="n">
        <v>71</v>
      </c>
      <c r="V42" s="33" t="n">
        <v>6.5</v>
      </c>
      <c r="W42" s="33" t="n">
        <v>7</v>
      </c>
      <c r="X42" s="33" t="n">
        <v>6.1</v>
      </c>
      <c r="Y42" s="33" t="n">
        <v>6</v>
      </c>
      <c r="Z42" s="33" t="n">
        <v>7.6</v>
      </c>
      <c r="AA42" s="33" t="n">
        <v>7.8</v>
      </c>
      <c r="AB42" s="33" t="n">
        <v>6.5</v>
      </c>
      <c r="AC42" s="33" t="n">
        <v>10</v>
      </c>
      <c r="AD42" s="33" t="n">
        <v>7.9</v>
      </c>
      <c r="AE42" s="33" t="n">
        <v>2.9</v>
      </c>
      <c r="AF42" s="33" t="n">
        <v>6.1</v>
      </c>
      <c r="AG42" s="33" t="n">
        <v>6.6</v>
      </c>
      <c r="AH42" s="33" t="n">
        <v>6.2</v>
      </c>
      <c r="AI42" s="36" t="n">
        <v>4.4</v>
      </c>
      <c r="AJ42" s="36" t="n">
        <v>6.6</v>
      </c>
      <c r="AK42" s="36" t="n">
        <v>7.5</v>
      </c>
      <c r="AL42" s="36" t="n">
        <v>8.1</v>
      </c>
      <c r="AM42" s="36" t="n">
        <v>5.5</v>
      </c>
      <c r="AN42" s="36" t="n">
        <v>6.5</v>
      </c>
      <c r="AO42" s="47" t="n">
        <v>6.4</v>
      </c>
      <c r="AP42" s="47" t="n">
        <v>5.5</v>
      </c>
      <c r="AQ42" s="47" t="n">
        <v>5.7</v>
      </c>
      <c r="AR42" s="36" t="n">
        <v>4.6</v>
      </c>
      <c r="AS42" s="36" t="n">
        <v>6.3</v>
      </c>
      <c r="AT42" s="36" t="n">
        <v>6.5</v>
      </c>
      <c r="AU42" s="36" t="n">
        <v>6.6</v>
      </c>
      <c r="AV42" s="36" t="n">
        <v>6.4</v>
      </c>
      <c r="AW42" s="36" t="n">
        <v>7.5</v>
      </c>
      <c r="AX42" s="36" t="n">
        <v>7.4</v>
      </c>
      <c r="AY42" s="36" t="n">
        <v>5.3</v>
      </c>
      <c r="AZ42" s="36" t="n">
        <v>8.1</v>
      </c>
      <c r="BA42" s="36" t="n">
        <v>5.3</v>
      </c>
      <c r="BB42" s="36" t="n">
        <v>8</v>
      </c>
      <c r="BC42" s="36" t="n">
        <v>5</v>
      </c>
      <c r="BD42" s="36" t="n">
        <v>10</v>
      </c>
      <c r="BE42" s="36" t="n">
        <v>6.5</v>
      </c>
      <c r="BF42" s="36" t="n">
        <v>8.5</v>
      </c>
      <c r="BG42" s="36" t="n">
        <v>5.8</v>
      </c>
      <c r="BH42" s="36" t="n">
        <v>9.199999999999999</v>
      </c>
      <c r="BI42" s="36" t="n">
        <v>5.9</v>
      </c>
      <c r="BJ42" s="36" t="n">
        <v>2</v>
      </c>
      <c r="BK42" s="36" t="n">
        <v>5</v>
      </c>
      <c r="BL42" s="36" t="n">
        <v>4.8</v>
      </c>
      <c r="BM42" s="36" t="n">
        <v>5.5</v>
      </c>
      <c r="BN42" s="36" t="n">
        <v>5.1</v>
      </c>
      <c r="BO42" s="36" t="n">
        <v>7.2</v>
      </c>
      <c r="BP42" s="36" t="n">
        <v>6.8</v>
      </c>
      <c r="BQ42" s="36" t="n">
        <v>6</v>
      </c>
      <c r="BR42" s="36" t="n">
        <v>6.6</v>
      </c>
      <c r="BS42" s="36" t="n">
        <v>8.1</v>
      </c>
      <c r="BT42" s="36" t="n">
        <v>3.2</v>
      </c>
      <c r="BU42" s="36" t="n">
        <v>6.5</v>
      </c>
      <c r="BV42" s="33" t="s">
        <v>122</v>
      </c>
      <c r="BW42" s="33" t="s">
        <v>489</v>
      </c>
      <c r="BX42" s="33" t="s">
        <v>361</v>
      </c>
      <c r="BY42" s="33" t="s">
        <v>125</v>
      </c>
      <c r="BZ42" s="33" t="s">
        <v>490</v>
      </c>
      <c r="CA42" s="33" t="s">
        <v>491</v>
      </c>
      <c r="CB42" s="33" t="s">
        <v>492</v>
      </c>
      <c r="CC42" s="33" t="s"/>
      <c r="CD42" s="33" t="s">
        <v>129</v>
      </c>
      <c r="CE42" s="33" t="s">
        <v>130</v>
      </c>
      <c r="CF42" s="33" t="s">
        <v>130</v>
      </c>
      <c r="CG42" s="33" t="s">
        <v>493</v>
      </c>
      <c r="CH42" s="33" t="s">
        <v>132</v>
      </c>
      <c r="CI42" s="33" t="s">
        <v>174</v>
      </c>
      <c r="CJ42" s="33" t="s">
        <v>121</v>
      </c>
      <c r="CK42" s="33" t="n">
        <v>6.8</v>
      </c>
      <c r="CL42" s="33" t="n">
        <v>9.199999999999999</v>
      </c>
      <c r="CM42" s="33" t="n">
        <v>71</v>
      </c>
      <c r="CN42" s="27" t="n">
        <v>0.91</v>
      </c>
    </row>
    <row r="43" spans="1:92">
      <c r="A43" s="33" t="s">
        <v>494</v>
      </c>
      <c r="B43" s="33" t="s">
        <v>495</v>
      </c>
      <c r="C43" s="33">
        <f>BX43&amp;"/"&amp;BV43&amp;"/"&amp;BY43</f>
        <v/>
      </c>
      <c r="D43" s="176">
        <f>AVERAGE(H43:L43)</f>
        <v/>
      </c>
      <c r="E43" s="176">
        <f>AVERAGE(M43:N43)</f>
        <v/>
      </c>
      <c r="F43" s="176">
        <f>AVERAGE(O43)</f>
        <v/>
      </c>
      <c r="G43" s="176">
        <f>AVERAGE(P43:Q43)</f>
        <v/>
      </c>
      <c r="H43" s="175" t="n">
        <v>5.6</v>
      </c>
      <c r="I43" s="175" t="n">
        <v>3.2</v>
      </c>
      <c r="J43" s="175" t="n">
        <v>6.4</v>
      </c>
      <c r="K43" s="175" t="n">
        <v>5.4</v>
      </c>
      <c r="L43" s="175" t="n">
        <v>10</v>
      </c>
      <c r="M43" s="175" t="n">
        <v>4.9</v>
      </c>
      <c r="N43" s="175" t="n">
        <v>7</v>
      </c>
      <c r="O43" s="175" t="n">
        <v>4</v>
      </c>
      <c r="P43" s="175" t="n">
        <v>3.6</v>
      </c>
      <c r="Q43" s="175" t="n">
        <v>5.7</v>
      </c>
      <c r="R43" s="33" t="s">
        <v>121</v>
      </c>
      <c r="S43" s="33" t="n">
        <v>4.4</v>
      </c>
      <c r="T43" s="33" t="n">
        <v>9</v>
      </c>
      <c r="U43" s="33" t="n">
        <v>67</v>
      </c>
      <c r="V43" s="33" t="n">
        <v>5.6</v>
      </c>
      <c r="W43" s="33" t="n">
        <v>3.2</v>
      </c>
      <c r="X43" s="33" t="n">
        <v>6.1</v>
      </c>
      <c r="Y43" s="33" t="n">
        <v>4.9</v>
      </c>
      <c r="Z43" s="33" t="n">
        <v>6.8</v>
      </c>
      <c r="AA43" s="33" t="n">
        <v>7.8</v>
      </c>
      <c r="AB43" s="33" t="n">
        <v>5.4</v>
      </c>
      <c r="AC43" s="33" t="n">
        <v>10</v>
      </c>
      <c r="AD43" s="33" t="n">
        <v>4.9</v>
      </c>
      <c r="AE43" s="33" t="n">
        <v>7</v>
      </c>
      <c r="AF43" s="33" t="n">
        <v>4</v>
      </c>
      <c r="AG43" s="33" t="n">
        <v>3.6</v>
      </c>
      <c r="AH43" s="33" t="n">
        <v>5.7</v>
      </c>
      <c r="AI43" s="36" t="n">
        <v>6.3</v>
      </c>
      <c r="AJ43" s="36" t="n">
        <v>3</v>
      </c>
      <c r="AK43" s="36" t="n">
        <v>7.5</v>
      </c>
      <c r="AL43" s="36" t="n">
        <v>4.9</v>
      </c>
      <c r="AM43" s="36" t="n">
        <v>1.9</v>
      </c>
      <c r="AN43" s="36" t="n">
        <v>3.9</v>
      </c>
      <c r="AO43" s="47" t="n">
        <v>4.6</v>
      </c>
      <c r="AP43" s="47" t="n">
        <v>7.3</v>
      </c>
      <c r="AQ43" s="47" t="n">
        <v>5.7</v>
      </c>
      <c r="AR43" s="36" t="n">
        <v>4.6</v>
      </c>
      <c r="AS43" s="36" t="n">
        <v>4.4</v>
      </c>
      <c r="AT43" s="36" t="n">
        <v>6.5</v>
      </c>
      <c r="AU43" s="36" t="n">
        <v>3</v>
      </c>
      <c r="AV43" s="36" t="n">
        <v>8.4</v>
      </c>
      <c r="AW43" s="36" t="n">
        <v>7.5</v>
      </c>
      <c r="AX43" s="36" t="n">
        <v>6.9</v>
      </c>
      <c r="AY43" s="36" t="n">
        <v>5.9</v>
      </c>
      <c r="AZ43" s="36" t="n">
        <v>8.1</v>
      </c>
      <c r="BA43" s="36" t="n">
        <v>8.1</v>
      </c>
      <c r="BB43" s="36" t="n">
        <v>3.2</v>
      </c>
      <c r="BC43" s="36" t="n">
        <v>5</v>
      </c>
      <c r="BD43" s="36" t="n">
        <v>10</v>
      </c>
      <c r="BE43" s="36" t="n">
        <v>10</v>
      </c>
      <c r="BF43" s="36" t="n">
        <v>10</v>
      </c>
      <c r="BG43" s="36" t="n">
        <v>5.2</v>
      </c>
      <c r="BH43" s="36" t="n">
        <v>4.4</v>
      </c>
      <c r="BI43" s="36" t="n">
        <v>5.9</v>
      </c>
      <c r="BJ43" s="36" t="n">
        <v>5.8</v>
      </c>
      <c r="BK43" s="36" t="n">
        <v>6.9</v>
      </c>
      <c r="BL43" s="36" t="n">
        <v>6.5</v>
      </c>
      <c r="BM43" s="36" t="n">
        <v>4.2</v>
      </c>
      <c r="BN43" s="36" t="n">
        <v>3.7</v>
      </c>
      <c r="BO43" s="36" t="n">
        <v>5.5</v>
      </c>
      <c r="BP43" s="36" t="n">
        <v>5.4</v>
      </c>
      <c r="BQ43" s="36" t="n">
        <v>1.7</v>
      </c>
      <c r="BR43" s="36" t="n">
        <v>4.5</v>
      </c>
      <c r="BS43" s="36" t="n">
        <v>7.2</v>
      </c>
      <c r="BT43" s="36" t="n">
        <v>4.9</v>
      </c>
      <c r="BU43" s="36" t="n">
        <v>4.8</v>
      </c>
      <c r="BV43" s="33" t="s">
        <v>140</v>
      </c>
      <c r="BW43" s="33" t="s">
        <v>496</v>
      </c>
      <c r="BX43" s="33" t="s">
        <v>497</v>
      </c>
      <c r="BY43" s="33" t="s">
        <v>156</v>
      </c>
      <c r="BZ43" s="33" t="s">
        <v>498</v>
      </c>
      <c r="CA43" s="33" t="s">
        <v>499</v>
      </c>
      <c r="CB43" s="33" t="s">
        <v>500</v>
      </c>
      <c r="CC43" s="33" t="s"/>
      <c r="CD43" s="33" t="s">
        <v>129</v>
      </c>
      <c r="CE43" s="33" t="s">
        <v>146</v>
      </c>
      <c r="CF43" s="33" t="s">
        <v>130</v>
      </c>
      <c r="CG43" s="33" t="s">
        <v>501</v>
      </c>
      <c r="CH43" s="33" t="s">
        <v>132</v>
      </c>
      <c r="CI43" s="33" t="s">
        <v>174</v>
      </c>
      <c r="CJ43" s="33" t="s">
        <v>121</v>
      </c>
      <c r="CK43" s="33" t="n">
        <v>4.4</v>
      </c>
      <c r="CL43" s="33" t="n">
        <v>9</v>
      </c>
      <c r="CM43" s="33" t="n">
        <v>67</v>
      </c>
      <c r="CN43" s="27" t="n">
        <v>0.8</v>
      </c>
    </row>
    <row r="44" spans="1:92">
      <c r="A44" s="33" t="s">
        <v>502</v>
      </c>
      <c r="B44" s="33" t="s">
        <v>503</v>
      </c>
      <c r="C44" s="33">
        <f>BX44&amp;"/"&amp;BV44&amp;"/"&amp;BY44</f>
        <v/>
      </c>
      <c r="D44" s="176">
        <f>AVERAGE(H44:L44)</f>
        <v/>
      </c>
      <c r="E44" s="176">
        <f>AVERAGE(M44:N44)</f>
        <v/>
      </c>
      <c r="F44" s="176">
        <f>AVERAGE(O44)</f>
        <v/>
      </c>
      <c r="G44" s="176">
        <f>AVERAGE(P44:Q44)</f>
        <v/>
      </c>
      <c r="H44" s="175" t="n">
        <v>3.8</v>
      </c>
      <c r="I44" s="175" t="n">
        <v>5.4</v>
      </c>
      <c r="J44" s="175" t="n">
        <v>5.9</v>
      </c>
      <c r="K44" s="175" t="n">
        <v>5.6</v>
      </c>
      <c r="L44" s="175" t="n">
        <v>7.9</v>
      </c>
      <c r="M44" s="175" t="n">
        <v>7.3</v>
      </c>
      <c r="N44" s="175" t="n">
        <v>5.8</v>
      </c>
      <c r="O44" s="175" t="n">
        <v>1.9</v>
      </c>
      <c r="P44" s="175" t="n">
        <v>5.4</v>
      </c>
      <c r="Q44" s="175" t="n">
        <v>6.5</v>
      </c>
      <c r="R44" s="33" t="s">
        <v>121</v>
      </c>
      <c r="S44" s="33" t="n">
        <v>5.8</v>
      </c>
      <c r="T44" s="33" t="n">
        <v>9.5</v>
      </c>
      <c r="U44" s="33" t="n">
        <v>62</v>
      </c>
      <c r="V44" s="33" t="n">
        <v>3.8</v>
      </c>
      <c r="W44" s="33" t="n">
        <v>5.4</v>
      </c>
      <c r="X44" s="33" t="n">
        <v>7</v>
      </c>
      <c r="Y44" s="33" t="n">
        <v>4.7</v>
      </c>
      <c r="Z44" s="33" t="n">
        <v>4.3</v>
      </c>
      <c r="AA44" s="33" t="n">
        <v>7.7</v>
      </c>
      <c r="AB44" s="33" t="n">
        <v>5.6</v>
      </c>
      <c r="AC44" s="33" t="n">
        <v>7.9</v>
      </c>
      <c r="AD44" s="33" t="n">
        <v>7.3</v>
      </c>
      <c r="AE44" s="33" t="n">
        <v>5.8</v>
      </c>
      <c r="AF44" s="33" t="n">
        <v>1.9</v>
      </c>
      <c r="AG44" s="33" t="n">
        <v>5.4</v>
      </c>
      <c r="AH44" s="33" t="n">
        <v>6.5</v>
      </c>
      <c r="AI44" s="36" t="n">
        <v>4.4</v>
      </c>
      <c r="AJ44" s="36" t="n">
        <v>4.8</v>
      </c>
      <c r="AK44" s="36" t="n">
        <v>4</v>
      </c>
      <c r="AL44" s="36" t="n">
        <v>6.2</v>
      </c>
      <c r="AM44" s="36" t="n">
        <v>5.5</v>
      </c>
      <c r="AN44" s="36" t="n">
        <v>4.5</v>
      </c>
      <c r="AO44" s="47" t="n">
        <v>5.5</v>
      </c>
      <c r="AP44" s="47" t="n">
        <v>5.5</v>
      </c>
      <c r="AQ44" s="47" t="n">
        <v>8.300000000000001</v>
      </c>
      <c r="AR44" s="36" t="n">
        <v>5.8</v>
      </c>
      <c r="AS44" s="36" t="n">
        <v>4.4</v>
      </c>
      <c r="AT44" s="36" t="n">
        <v>4.8</v>
      </c>
      <c r="AU44" s="36" t="n">
        <v>6</v>
      </c>
      <c r="AV44" s="36" t="n">
        <v>2.5</v>
      </c>
      <c r="AW44" s="36" t="n">
        <v>5.7</v>
      </c>
      <c r="AX44" s="36" t="n">
        <v>8.5</v>
      </c>
      <c r="AY44" s="36" t="n">
        <v>7.7</v>
      </c>
      <c r="AZ44" s="36" t="n">
        <v>4.4</v>
      </c>
      <c r="BA44" s="36" t="n">
        <v>7.2</v>
      </c>
      <c r="BB44" s="36" t="n">
        <v>5.6</v>
      </c>
      <c r="BC44" s="36" t="n">
        <v>3.8</v>
      </c>
      <c r="BD44" s="36" t="n">
        <v>10</v>
      </c>
      <c r="BE44" s="36" t="n">
        <v>4.5</v>
      </c>
      <c r="BF44" s="36" t="n">
        <v>6.5</v>
      </c>
      <c r="BG44" s="36" t="n">
        <v>6.3</v>
      </c>
      <c r="BH44" s="36" t="n">
        <v>7.6</v>
      </c>
      <c r="BI44" s="36" t="n">
        <v>5.9</v>
      </c>
      <c r="BJ44" s="36" t="n">
        <v>9</v>
      </c>
      <c r="BK44" s="36" t="n">
        <v>5</v>
      </c>
      <c r="BL44" s="36" t="n">
        <v>3</v>
      </c>
      <c r="BM44" s="36" t="n">
        <v>4.2</v>
      </c>
      <c r="BN44" s="36" t="n">
        <v>1</v>
      </c>
      <c r="BO44" s="36" t="n">
        <v>3.8</v>
      </c>
      <c r="BP44" s="36" t="n">
        <v>6.8</v>
      </c>
      <c r="BQ44" s="36" t="n">
        <v>4.9</v>
      </c>
      <c r="BR44" s="36" t="n">
        <v>4.5</v>
      </c>
      <c r="BS44" s="36" t="n">
        <v>9.1</v>
      </c>
      <c r="BT44" s="36" t="n">
        <v>3.8</v>
      </c>
      <c r="BU44" s="36" t="n">
        <v>5.4</v>
      </c>
      <c r="BV44" s="33" t="s">
        <v>140</v>
      </c>
      <c r="BW44" s="33" t="s">
        <v>504</v>
      </c>
      <c r="BX44" s="33" t="s">
        <v>124</v>
      </c>
      <c r="BY44" s="33" t="s">
        <v>125</v>
      </c>
      <c r="BZ44" s="33" t="s">
        <v>505</v>
      </c>
      <c r="CA44" s="33" t="s">
        <v>506</v>
      </c>
      <c r="CB44" s="33" t="s">
        <v>507</v>
      </c>
      <c r="CC44" s="33" t="s"/>
      <c r="CD44" s="33" t="s">
        <v>129</v>
      </c>
      <c r="CE44" s="33" t="s">
        <v>193</v>
      </c>
      <c r="CF44" s="33" t="s">
        <v>130</v>
      </c>
      <c r="CG44" s="33" t="s">
        <v>508</v>
      </c>
      <c r="CH44" s="33" t="s">
        <v>132</v>
      </c>
      <c r="CI44" s="33" t="s">
        <v>174</v>
      </c>
      <c r="CJ44" s="33" t="s">
        <v>121</v>
      </c>
      <c r="CK44" s="33" t="n">
        <v>5.8</v>
      </c>
      <c r="CL44" s="33" t="n">
        <v>9.5</v>
      </c>
      <c r="CM44" s="33" t="n">
        <v>62</v>
      </c>
      <c r="CN44" s="27" t="n">
        <v>0.8100000000000001</v>
      </c>
    </row>
    <row r="45" spans="1:92">
      <c r="A45" s="33" t="s">
        <v>509</v>
      </c>
      <c r="B45" s="33" t="s">
        <v>510</v>
      </c>
      <c r="C45" s="33">
        <f>BX45&amp;"/"&amp;BV45&amp;"/"&amp;BY45</f>
        <v/>
      </c>
      <c r="D45" s="176">
        <f>AVERAGE(H45:L45)</f>
        <v/>
      </c>
      <c r="E45" s="176">
        <f>AVERAGE(M45:N45)</f>
        <v/>
      </c>
      <c r="F45" s="171">
        <f>AVERAGE(O45)</f>
        <v/>
      </c>
      <c r="G45" s="171">
        <f>AVERAGE(P45:Q45)</f>
        <v/>
      </c>
      <c r="H45" s="175" t="n">
        <v>5.6</v>
      </c>
      <c r="I45" s="175" t="n">
        <v>3.5</v>
      </c>
      <c r="J45" s="175" t="n">
        <v>5.3</v>
      </c>
      <c r="K45" s="175" t="n">
        <v>5.6</v>
      </c>
      <c r="L45" s="175" t="n">
        <v>9</v>
      </c>
      <c r="M45" s="175" t="n">
        <v>7.8</v>
      </c>
      <c r="N45" s="175" t="n">
        <v>7.9</v>
      </c>
      <c r="O45" s="175" t="n">
        <v>5.3</v>
      </c>
      <c r="P45" s="175" t="n">
        <v>2.9</v>
      </c>
      <c r="Q45" s="175" t="n">
        <v>1.8</v>
      </c>
      <c r="R45" s="33" t="s">
        <v>121</v>
      </c>
      <c r="S45" s="33" t="n">
        <v>2.5</v>
      </c>
      <c r="T45" s="33" t="n">
        <v>8.9</v>
      </c>
      <c r="U45" s="33" t="n">
        <v>67</v>
      </c>
      <c r="V45" s="33" t="n">
        <v>5.6</v>
      </c>
      <c r="W45" s="33" t="n">
        <v>3.5</v>
      </c>
      <c r="X45" s="33" t="n">
        <v>7.6</v>
      </c>
      <c r="Y45" s="33" t="n">
        <v>4.1</v>
      </c>
      <c r="Z45" s="33" t="n">
        <v>2.1</v>
      </c>
      <c r="AA45" s="33" t="n">
        <v>7.5</v>
      </c>
      <c r="AB45" s="33" t="n">
        <v>5.6</v>
      </c>
      <c r="AC45" s="33" t="n">
        <v>9</v>
      </c>
      <c r="AD45" s="33" t="n">
        <v>7.8</v>
      </c>
      <c r="AE45" s="33" t="n">
        <v>7.9</v>
      </c>
      <c r="AF45" s="33" t="n">
        <v>5.3</v>
      </c>
      <c r="AG45" s="33" t="n">
        <v>2.9</v>
      </c>
      <c r="AH45" s="33" t="n">
        <v>1.8</v>
      </c>
      <c r="AI45" s="36" t="n">
        <v>6.3</v>
      </c>
      <c r="AJ45" s="36" t="n">
        <v>4.8</v>
      </c>
      <c r="AK45" s="36" t="n">
        <v>5.7</v>
      </c>
      <c r="AL45" s="36" t="n">
        <v>3</v>
      </c>
      <c r="AM45" s="36" t="n">
        <v>3.4</v>
      </c>
      <c r="AN45" s="36" t="n">
        <v>5.2</v>
      </c>
      <c r="AO45" s="47" t="n">
        <v>7.3</v>
      </c>
      <c r="AP45" s="47" t="n">
        <v>5.5</v>
      </c>
      <c r="AQ45" s="47" t="n">
        <v>7.6</v>
      </c>
      <c r="AR45" s="36" t="n">
        <v>6.4</v>
      </c>
      <c r="AS45" s="36" t="n">
        <v>4.4</v>
      </c>
      <c r="AT45" s="36" t="n">
        <v>3.1</v>
      </c>
      <c r="AU45" s="36" t="n">
        <v>1.3</v>
      </c>
      <c r="AV45" s="36" t="n">
        <v>6.4</v>
      </c>
      <c r="AW45" s="36" t="n">
        <v>2.3</v>
      </c>
      <c r="AX45" s="36" t="n">
        <v>6.9</v>
      </c>
      <c r="AY45" s="36" t="n">
        <v>5.3</v>
      </c>
      <c r="AZ45" s="36" t="n">
        <v>8.1</v>
      </c>
      <c r="BA45" s="36" t="n">
        <v>7.2</v>
      </c>
      <c r="BB45" s="36" t="n">
        <v>5.6</v>
      </c>
      <c r="BC45" s="36" t="n">
        <v>3.8</v>
      </c>
      <c r="BD45" s="36" t="n">
        <v>10</v>
      </c>
      <c r="BE45" s="36" t="n">
        <v>4.5</v>
      </c>
      <c r="BF45" s="36" t="n">
        <v>8.5</v>
      </c>
      <c r="BG45" s="36" t="n">
        <v>4</v>
      </c>
      <c r="BH45" s="36" t="n">
        <v>9.199999999999999</v>
      </c>
      <c r="BI45" s="36" t="n">
        <v>7.5</v>
      </c>
      <c r="BJ45" s="36" t="n">
        <v>5.8</v>
      </c>
      <c r="BK45" s="36" t="n">
        <v>6.9</v>
      </c>
      <c r="BL45" s="36" t="n">
        <v>8.199999999999999</v>
      </c>
      <c r="BM45" s="36" t="n">
        <v>3.5</v>
      </c>
      <c r="BN45" s="36" t="n">
        <v>3.7</v>
      </c>
      <c r="BO45" s="36" t="n">
        <v>8.800000000000001</v>
      </c>
      <c r="BP45" s="36" t="n">
        <v>3.4</v>
      </c>
      <c r="BQ45" s="36" t="n">
        <v>3.3</v>
      </c>
      <c r="BR45" s="36" t="n">
        <v>3.1</v>
      </c>
      <c r="BS45" s="36" t="n">
        <v>3.4</v>
      </c>
      <c r="BT45" s="36" t="n">
        <v>3.2</v>
      </c>
      <c r="BU45" s="36" t="n">
        <v>3</v>
      </c>
      <c r="BV45" s="33" t="s">
        <v>140</v>
      </c>
      <c r="BW45" s="33" t="s">
        <v>511</v>
      </c>
      <c r="BX45" s="33" t="s">
        <v>512</v>
      </c>
      <c r="BY45" s="33" t="s">
        <v>125</v>
      </c>
      <c r="BZ45" s="33" t="s">
        <v>513</v>
      </c>
      <c r="CA45" s="33" t="s">
        <v>514</v>
      </c>
      <c r="CB45" s="33" t="s">
        <v>515</v>
      </c>
      <c r="CC45" s="33" t="s"/>
      <c r="CD45" s="33" t="s">
        <v>129</v>
      </c>
      <c r="CE45" s="33" t="s">
        <v>130</v>
      </c>
      <c r="CF45" s="33" t="s">
        <v>160</v>
      </c>
      <c r="CG45" s="33" t="s">
        <v>516</v>
      </c>
      <c r="CH45" s="33" t="s">
        <v>132</v>
      </c>
      <c r="CI45" s="33" t="s">
        <v>133</v>
      </c>
      <c r="CJ45" s="33" t="s">
        <v>121</v>
      </c>
      <c r="CK45" s="33" t="s">
        <v>517</v>
      </c>
      <c r="CL45" s="33" t="s">
        <v>207</v>
      </c>
      <c r="CM45" s="33" t="s">
        <v>518</v>
      </c>
      <c r="CN45" s="33" t="s">
        <v>231</v>
      </c>
    </row>
    <row r="46" spans="1:92">
      <c r="A46" s="33" t="s">
        <v>519</v>
      </c>
      <c r="B46" s="33" t="s">
        <v>520</v>
      </c>
      <c r="C46" s="33">
        <f>BX46&amp;"/"&amp;BV46&amp;"/"&amp;BY46</f>
        <v/>
      </c>
      <c r="D46" s="176">
        <f>AVERAGE(H46:L46)</f>
        <v/>
      </c>
      <c r="E46" s="176">
        <f>AVERAGE(M46:N46)</f>
        <v/>
      </c>
      <c r="F46" s="176">
        <f>AVERAGE(O46)</f>
        <v/>
      </c>
      <c r="G46" s="176">
        <f>AVERAGE(P46:Q46)</f>
        <v/>
      </c>
      <c r="H46" s="175" t="n">
        <v>5.6</v>
      </c>
      <c r="I46" s="175" t="n">
        <v>5.9</v>
      </c>
      <c r="J46" s="175" t="n">
        <v>6.2</v>
      </c>
      <c r="K46" s="175" t="n">
        <v>7.3</v>
      </c>
      <c r="L46" s="175" t="n">
        <v>10</v>
      </c>
      <c r="M46" s="175" t="n">
        <v>7</v>
      </c>
      <c r="N46" s="175" t="n">
        <v>6.1</v>
      </c>
      <c r="O46" s="175" t="n">
        <v>6.6</v>
      </c>
      <c r="P46" s="175" t="n">
        <v>7.5</v>
      </c>
      <c r="Q46" s="175" t="n">
        <v>6.9</v>
      </c>
      <c r="R46" s="33" t="s">
        <v>121</v>
      </c>
      <c r="S46" s="33" t="n">
        <v>7.3</v>
      </c>
      <c r="T46" s="33" t="n">
        <v>9.800000000000001</v>
      </c>
      <c r="U46" s="33" t="n">
        <v>72</v>
      </c>
      <c r="V46" s="33" t="n">
        <v>5.6</v>
      </c>
      <c r="W46" s="33" t="n">
        <v>5.9</v>
      </c>
      <c r="X46" s="33" t="n">
        <v>7.6</v>
      </c>
      <c r="Y46" s="33" t="n">
        <v>2.1</v>
      </c>
      <c r="Z46" s="33" t="n">
        <v>6.1</v>
      </c>
      <c r="AA46" s="33" t="n">
        <v>8.800000000000001</v>
      </c>
      <c r="AB46" s="33" t="n">
        <v>7.3</v>
      </c>
      <c r="AC46" s="33" t="n">
        <v>10</v>
      </c>
      <c r="AD46" s="33" t="n">
        <v>7</v>
      </c>
      <c r="AE46" s="33" t="n">
        <v>6.1</v>
      </c>
      <c r="AF46" s="33" t="n">
        <v>6.6</v>
      </c>
      <c r="AG46" s="33" t="n">
        <v>7.5</v>
      </c>
      <c r="AH46" s="33" t="n">
        <v>6.9</v>
      </c>
      <c r="AI46" s="36" t="n">
        <v>4.4</v>
      </c>
      <c r="AJ46" s="36" t="n">
        <v>6.6</v>
      </c>
      <c r="AK46" s="36" t="n">
        <v>5.7</v>
      </c>
      <c r="AL46" s="36" t="n">
        <v>6.8</v>
      </c>
      <c r="AM46" s="36" t="n">
        <v>4.8</v>
      </c>
      <c r="AN46" s="36" t="n">
        <v>5.8</v>
      </c>
      <c r="AO46" s="47" t="n">
        <v>7.3</v>
      </c>
      <c r="AP46" s="47" t="n">
        <v>5.5</v>
      </c>
      <c r="AQ46" s="47" t="n">
        <v>7.6</v>
      </c>
      <c r="AR46" s="36" t="n">
        <v>4.6</v>
      </c>
      <c r="AS46" s="36" t="n">
        <v>4.4</v>
      </c>
      <c r="AT46" s="36" t="n">
        <v>1.4</v>
      </c>
      <c r="AU46" s="36" t="n">
        <v>7.2</v>
      </c>
      <c r="AV46" s="36" t="n">
        <v>6.4</v>
      </c>
      <c r="AW46" s="36" t="n">
        <v>4</v>
      </c>
      <c r="AX46" s="36" t="n">
        <v>5.2</v>
      </c>
      <c r="AY46" s="36" t="n">
        <v>8.300000000000001</v>
      </c>
      <c r="AZ46" s="36" t="n">
        <v>9.1</v>
      </c>
      <c r="BA46" s="36" t="n">
        <v>8.1</v>
      </c>
      <c r="BB46" s="36" t="n">
        <v>6.8</v>
      </c>
      <c r="BC46" s="36" t="n">
        <v>5</v>
      </c>
      <c r="BD46" s="36" t="n">
        <v>8.5</v>
      </c>
      <c r="BE46" s="36" t="n">
        <v>10</v>
      </c>
      <c r="BF46" s="36" t="n">
        <v>10</v>
      </c>
      <c r="BG46" s="36" t="n">
        <v>5.8</v>
      </c>
      <c r="BH46" s="36" t="n">
        <v>6</v>
      </c>
      <c r="BI46" s="36" t="n">
        <v>7.5</v>
      </c>
      <c r="BJ46" s="36" t="n">
        <v>4.2</v>
      </c>
      <c r="BK46" s="36" t="n">
        <v>6.9</v>
      </c>
      <c r="BL46" s="36" t="n">
        <v>6.5</v>
      </c>
      <c r="BM46" s="36" t="n">
        <v>4.9</v>
      </c>
      <c r="BN46" s="36" t="n">
        <v>5.1</v>
      </c>
      <c r="BO46" s="36" t="n">
        <v>8.800000000000001</v>
      </c>
      <c r="BP46" s="36" t="n">
        <v>8.800000000000001</v>
      </c>
      <c r="BQ46" s="36" t="n">
        <v>7.1</v>
      </c>
      <c r="BR46" s="36" t="n">
        <v>5.9</v>
      </c>
      <c r="BS46" s="36" t="n">
        <v>5.3</v>
      </c>
      <c r="BT46" s="36" t="n">
        <v>6.1</v>
      </c>
      <c r="BU46" s="36" t="n">
        <v>7.7</v>
      </c>
      <c r="BV46" s="33" t="s">
        <v>122</v>
      </c>
      <c r="BW46" s="33" t="s">
        <v>521</v>
      </c>
      <c r="BX46" s="33" t="s">
        <v>254</v>
      </c>
      <c r="BY46" s="33" t="s">
        <v>125</v>
      </c>
      <c r="BZ46" s="33" t="s">
        <v>522</v>
      </c>
      <c r="CA46" s="33" t="s">
        <v>523</v>
      </c>
      <c r="CB46" s="33" t="s">
        <v>524</v>
      </c>
      <c r="CC46" s="33" t="s"/>
      <c r="CD46" s="33" t="s">
        <v>129</v>
      </c>
      <c r="CE46" s="33" t="s">
        <v>130</v>
      </c>
      <c r="CF46" s="33" t="s">
        <v>130</v>
      </c>
      <c r="CG46" s="33" t="s">
        <v>216</v>
      </c>
      <c r="CH46" s="33" t="s">
        <v>217</v>
      </c>
      <c r="CI46" s="33" t="s">
        <v>174</v>
      </c>
      <c r="CJ46" s="33" t="s">
        <v>121</v>
      </c>
      <c r="CK46" s="33" t="n">
        <v>7.3</v>
      </c>
      <c r="CL46" s="33" t="n">
        <v>9.800000000000001</v>
      </c>
      <c r="CM46" s="33" t="n">
        <v>72</v>
      </c>
      <c r="CN46" s="27" t="n">
        <v>0.89</v>
      </c>
    </row>
    <row r="47" spans="1:92">
      <c r="A47" s="33" t="s">
        <v>525</v>
      </c>
      <c r="B47" s="33" t="s">
        <v>526</v>
      </c>
      <c r="C47" s="33">
        <f>BX47&amp;"/"&amp;BV47&amp;"/"&amp;BY47</f>
        <v/>
      </c>
      <c r="D47" s="176">
        <f>AVERAGE(H47:L47)</f>
        <v/>
      </c>
      <c r="E47" s="176">
        <f>AVERAGE(M47:N47)</f>
        <v/>
      </c>
      <c r="F47" s="171">
        <f>AVERAGE(O47)</f>
        <v/>
      </c>
      <c r="G47" s="171">
        <f>AVERAGE(P47:Q47)</f>
        <v/>
      </c>
      <c r="H47" s="175" t="n">
        <v>4.6</v>
      </c>
      <c r="I47" s="175" t="n">
        <v>5.9</v>
      </c>
      <c r="J47" s="175" t="n">
        <v>6.2</v>
      </c>
      <c r="K47" s="175" t="n">
        <v>7</v>
      </c>
      <c r="L47" s="175" t="n">
        <v>9.800000000000001</v>
      </c>
      <c r="M47" s="175" t="n">
        <v>7.3</v>
      </c>
      <c r="N47" s="175" t="n">
        <v>5.9</v>
      </c>
      <c r="O47" s="175" t="n">
        <v>3.8</v>
      </c>
      <c r="P47" s="175" t="n">
        <v>7.7</v>
      </c>
      <c r="Q47" s="175" t="n">
        <v>4.2</v>
      </c>
      <c r="R47" s="33" t="s">
        <v>121</v>
      </c>
      <c r="S47" s="33" t="n">
        <v>7.3</v>
      </c>
      <c r="T47" s="33" t="n">
        <v>9.699999999999999</v>
      </c>
      <c r="U47" s="33" t="n">
        <v>94</v>
      </c>
      <c r="V47" s="33" t="n">
        <v>4.6</v>
      </c>
      <c r="W47" s="33" t="n">
        <v>5.9</v>
      </c>
      <c r="X47" s="33" t="n">
        <v>5.4</v>
      </c>
      <c r="Y47" s="33" t="n">
        <v>4.4</v>
      </c>
      <c r="Z47" s="33" t="n">
        <v>6.7</v>
      </c>
      <c r="AA47" s="33" t="n">
        <v>8.300000000000001</v>
      </c>
      <c r="AB47" s="33" t="n">
        <v>7</v>
      </c>
      <c r="AC47" s="33" t="n">
        <v>9.800000000000001</v>
      </c>
      <c r="AD47" s="33" t="n">
        <v>7.3</v>
      </c>
      <c r="AE47" s="33" t="n">
        <v>5.9</v>
      </c>
      <c r="AF47" s="33" t="n">
        <v>3.8</v>
      </c>
      <c r="AG47" s="33" t="n">
        <v>7.7</v>
      </c>
      <c r="AH47" s="33" t="n">
        <v>4.2</v>
      </c>
      <c r="AI47" s="36" t="n">
        <v>2.5</v>
      </c>
      <c r="AJ47" s="36" t="n">
        <v>4.8</v>
      </c>
      <c r="AK47" s="36" t="n">
        <v>7.5</v>
      </c>
      <c r="AL47" s="36" t="n">
        <v>6.2</v>
      </c>
      <c r="AM47" s="36" t="n">
        <v>5.5</v>
      </c>
      <c r="AN47" s="36" t="n">
        <v>5.8</v>
      </c>
      <c r="AO47" s="47" t="n">
        <v>2.8</v>
      </c>
      <c r="AP47" s="47" t="n">
        <v>7.3</v>
      </c>
      <c r="AQ47" s="47" t="n">
        <v>6.3</v>
      </c>
      <c r="AR47" s="36" t="n">
        <v>7.1</v>
      </c>
      <c r="AS47" s="36" t="n">
        <v>4.4</v>
      </c>
      <c r="AT47" s="36" t="n">
        <v>3.1</v>
      </c>
      <c r="AU47" s="36" t="n">
        <v>6.6</v>
      </c>
      <c r="AV47" s="36" t="n">
        <v>6.4</v>
      </c>
      <c r="AW47" s="36" t="n">
        <v>5.7</v>
      </c>
      <c r="AX47" s="36" t="n">
        <v>7.4</v>
      </c>
      <c r="AY47" s="36" t="n">
        <v>7.1</v>
      </c>
      <c r="AZ47" s="36" t="n">
        <v>7.2</v>
      </c>
      <c r="BA47" s="36" t="n">
        <v>8.1</v>
      </c>
      <c r="BB47" s="36" t="n">
        <v>5.6</v>
      </c>
      <c r="BC47" s="36" t="n">
        <v>5.6</v>
      </c>
      <c r="BD47" s="36" t="n">
        <v>10</v>
      </c>
      <c r="BE47" s="36" t="n">
        <v>4.5</v>
      </c>
      <c r="BF47" s="36" t="n">
        <v>10</v>
      </c>
      <c r="BG47" s="36" t="n">
        <v>6.3</v>
      </c>
      <c r="BH47" s="36" t="n">
        <v>9.199999999999999</v>
      </c>
      <c r="BI47" s="36" t="n">
        <v>4.3</v>
      </c>
      <c r="BJ47" s="36" t="n">
        <v>5.8</v>
      </c>
      <c r="BK47" s="36" t="n">
        <v>3.2</v>
      </c>
      <c r="BL47" s="36" t="n">
        <v>8.199999999999999</v>
      </c>
      <c r="BM47" s="36" t="n">
        <v>4.9</v>
      </c>
      <c r="BN47" s="36" t="n">
        <v>4.4</v>
      </c>
      <c r="BO47" s="36" t="n">
        <v>3.8</v>
      </c>
      <c r="BP47" s="36" t="n">
        <v>8.1</v>
      </c>
      <c r="BQ47" s="36" t="n">
        <v>7.6</v>
      </c>
      <c r="BR47" s="36" t="n">
        <v>6.6</v>
      </c>
      <c r="BS47" s="36" t="n">
        <v>4.4</v>
      </c>
      <c r="BT47" s="36" t="n">
        <v>3.8</v>
      </c>
      <c r="BU47" s="36" t="n">
        <v>5.9</v>
      </c>
      <c r="BV47" s="33" t="s">
        <v>122</v>
      </c>
      <c r="BW47" s="33" t="s">
        <v>527</v>
      </c>
      <c r="BX47" s="33" t="s">
        <v>124</v>
      </c>
      <c r="BY47" s="33" t="s">
        <v>156</v>
      </c>
      <c r="BZ47" s="33" t="s">
        <v>528</v>
      </c>
      <c r="CA47" s="33" t="s">
        <v>529</v>
      </c>
      <c r="CB47" s="33" t="s">
        <v>530</v>
      </c>
      <c r="CC47" s="33" t="s"/>
      <c r="CD47" s="33" t="s">
        <v>129</v>
      </c>
      <c r="CE47" s="33" t="s">
        <v>160</v>
      </c>
      <c r="CF47" s="33" t="s">
        <v>130</v>
      </c>
      <c r="CG47" s="33" t="s">
        <v>460</v>
      </c>
      <c r="CH47" s="33" t="s">
        <v>132</v>
      </c>
      <c r="CI47" s="33" t="s">
        <v>133</v>
      </c>
      <c r="CJ47" s="33" t="s">
        <v>121</v>
      </c>
      <c r="CK47" s="33" t="s">
        <v>134</v>
      </c>
      <c r="CL47" s="33" t="s">
        <v>135</v>
      </c>
      <c r="CM47" s="33" t="s">
        <v>219</v>
      </c>
      <c r="CN47" s="33" t="s">
        <v>185</v>
      </c>
    </row>
    <row r="48" spans="1:92">
      <c r="A48" s="33" t="s">
        <v>531</v>
      </c>
      <c r="B48" s="33" t="s">
        <v>532</v>
      </c>
      <c r="C48" s="33">
        <f>BX48&amp;"/"&amp;BV48&amp;"/"&amp;BY48</f>
        <v/>
      </c>
      <c r="D48" s="176">
        <f>AVERAGE(H48:L48)</f>
        <v/>
      </c>
      <c r="E48" s="176">
        <f>AVERAGE(M48:N48)</f>
        <v/>
      </c>
      <c r="F48" s="176">
        <f>AVERAGE(O48)</f>
        <v/>
      </c>
      <c r="G48" s="176">
        <f>AVERAGE(P48:Q48)</f>
        <v/>
      </c>
      <c r="H48" s="175" t="n">
        <v>4</v>
      </c>
      <c r="I48" s="175" t="n">
        <v>5.1</v>
      </c>
      <c r="J48" s="175" t="n">
        <v>5.7</v>
      </c>
      <c r="K48" s="175" t="n">
        <v>7.2</v>
      </c>
      <c r="L48" s="175" t="n">
        <v>7.9</v>
      </c>
      <c r="M48" s="175" t="n">
        <v>5.5</v>
      </c>
      <c r="N48" s="175" t="n">
        <v>5.4</v>
      </c>
      <c r="O48" s="175" t="n">
        <v>6</v>
      </c>
      <c r="P48" s="175" t="n">
        <v>6.8</v>
      </c>
      <c r="Q48" s="175" t="n">
        <v>4.6</v>
      </c>
      <c r="R48" s="33" t="s">
        <v>121</v>
      </c>
      <c r="S48" s="33" t="n">
        <v>5.4</v>
      </c>
      <c r="T48" s="33" t="n">
        <v>9.5</v>
      </c>
      <c r="U48" s="33" t="n">
        <v>74</v>
      </c>
      <c r="V48" s="33" t="n">
        <v>4</v>
      </c>
      <c r="W48" s="33" t="n">
        <v>5.1</v>
      </c>
      <c r="X48" s="33" t="n">
        <v>5.2</v>
      </c>
      <c r="Y48" s="33" t="n">
        <v>4.9</v>
      </c>
      <c r="Z48" s="33" t="n">
        <v>5.3</v>
      </c>
      <c r="AA48" s="33" t="n">
        <v>7.2</v>
      </c>
      <c r="AB48" s="33" t="n">
        <v>7.2</v>
      </c>
      <c r="AC48" s="33" t="n">
        <v>7.9</v>
      </c>
      <c r="AD48" s="33" t="n">
        <v>5.5</v>
      </c>
      <c r="AE48" s="33" t="n">
        <v>5.4</v>
      </c>
      <c r="AF48" s="33" t="n">
        <v>6</v>
      </c>
      <c r="AG48" s="33" t="n">
        <v>6.8</v>
      </c>
      <c r="AH48" s="33" t="n">
        <v>4.6</v>
      </c>
      <c r="AI48" s="36" t="n">
        <v>8.199999999999999</v>
      </c>
      <c r="AJ48" s="36" t="n">
        <v>3</v>
      </c>
      <c r="AK48" s="36" t="n">
        <v>2.3</v>
      </c>
      <c r="AL48" s="36" t="n">
        <v>5.5</v>
      </c>
      <c r="AM48" s="36" t="n">
        <v>6.2</v>
      </c>
      <c r="AN48" s="36" t="n">
        <v>3.9</v>
      </c>
      <c r="AO48" s="47" t="n">
        <v>5.5</v>
      </c>
      <c r="AP48" s="47" t="n">
        <v>7.3</v>
      </c>
      <c r="AQ48" s="47" t="n">
        <v>3.1</v>
      </c>
      <c r="AR48" s="36" t="n">
        <v>4</v>
      </c>
      <c r="AS48" s="36" t="n">
        <v>8.300000000000001</v>
      </c>
      <c r="AT48" s="36" t="n">
        <v>3.1</v>
      </c>
      <c r="AU48" s="36" t="n">
        <v>6</v>
      </c>
      <c r="AV48" s="36" t="n">
        <v>4.5</v>
      </c>
      <c r="AW48" s="36" t="n">
        <v>5.7</v>
      </c>
      <c r="AX48" s="36" t="n">
        <v>5.8</v>
      </c>
      <c r="AY48" s="36" t="n">
        <v>4.7</v>
      </c>
      <c r="AZ48" s="36" t="n">
        <v>9.1</v>
      </c>
      <c r="BA48" s="36" t="n">
        <v>7.2</v>
      </c>
      <c r="BB48" s="36" t="n">
        <v>6.8</v>
      </c>
      <c r="BC48" s="36" t="n">
        <v>5.6</v>
      </c>
      <c r="BD48" s="36" t="n">
        <v>10</v>
      </c>
      <c r="BE48" s="36" t="n">
        <v>1</v>
      </c>
      <c r="BF48" s="36" t="n">
        <v>10</v>
      </c>
      <c r="BG48" s="36" t="n">
        <v>6.3</v>
      </c>
      <c r="BH48" s="36" t="n">
        <v>4.4</v>
      </c>
      <c r="BI48" s="36" t="n">
        <v>5.9</v>
      </c>
      <c r="BJ48" s="36" t="n">
        <v>4.7</v>
      </c>
      <c r="BK48" s="36" t="n">
        <v>6.9</v>
      </c>
      <c r="BL48" s="36" t="n">
        <v>4.8</v>
      </c>
      <c r="BM48" s="36" t="n">
        <v>6.2</v>
      </c>
      <c r="BN48" s="36" t="n">
        <v>5.8</v>
      </c>
      <c r="BO48" s="36" t="n">
        <v>5.5</v>
      </c>
      <c r="BP48" s="36" t="n">
        <v>6.1</v>
      </c>
      <c r="BQ48" s="36" t="n">
        <v>6.5</v>
      </c>
      <c r="BR48" s="36" t="n">
        <v>7.3</v>
      </c>
      <c r="BS48" s="36" t="n">
        <v>6.2</v>
      </c>
      <c r="BT48" s="36" t="n">
        <v>2.1</v>
      </c>
      <c r="BU48" s="36" t="n">
        <v>6.5</v>
      </c>
      <c r="BV48" s="33" t="s">
        <v>140</v>
      </c>
      <c r="BW48" s="33" t="s">
        <v>533</v>
      </c>
      <c r="BX48" s="33" t="s">
        <v>534</v>
      </c>
      <c r="BY48" s="33" t="s">
        <v>156</v>
      </c>
      <c r="BZ48" s="33" t="s">
        <v>535</v>
      </c>
      <c r="CA48" s="33" t="s">
        <v>536</v>
      </c>
      <c r="CB48" s="33" t="s">
        <v>537</v>
      </c>
      <c r="CC48" s="33" t="s"/>
      <c r="CD48" s="33" t="s">
        <v>129</v>
      </c>
      <c r="CE48" s="33" t="s">
        <v>146</v>
      </c>
      <c r="CF48" s="33" t="s">
        <v>130</v>
      </c>
      <c r="CG48" s="33" t="s">
        <v>538</v>
      </c>
      <c r="CH48" s="33" t="s">
        <v>132</v>
      </c>
      <c r="CI48" s="33" t="s">
        <v>174</v>
      </c>
      <c r="CJ48" s="33" t="s">
        <v>121</v>
      </c>
      <c r="CK48" s="33" t="n">
        <v>5.4</v>
      </c>
      <c r="CL48" s="33" t="n">
        <v>9.5</v>
      </c>
      <c r="CM48" s="33" t="n">
        <v>74</v>
      </c>
      <c r="CN48" s="27" t="n">
        <v>0.85</v>
      </c>
    </row>
    <row r="49" spans="1:92">
      <c r="A49" s="33" t="s">
        <v>539</v>
      </c>
      <c r="B49" s="33" t="s">
        <v>540</v>
      </c>
      <c r="C49" s="33">
        <f>BX49&amp;"/"&amp;BV49&amp;"/"&amp;BY49</f>
        <v/>
      </c>
      <c r="D49" s="176">
        <f>AVERAGE(H49:L49)</f>
        <v/>
      </c>
      <c r="E49" s="176">
        <f>AVERAGE(M49:N49)</f>
        <v/>
      </c>
      <c r="F49" s="176">
        <f>AVERAGE(O49)</f>
        <v/>
      </c>
      <c r="G49" s="176">
        <f>AVERAGE(P49:Q49)</f>
        <v/>
      </c>
      <c r="H49" s="175" t="n">
        <v>8.4</v>
      </c>
      <c r="I49" s="175" t="n">
        <v>6.1</v>
      </c>
      <c r="J49" s="175" t="n">
        <v>5</v>
      </c>
      <c r="K49" s="175" t="n">
        <v>6.7</v>
      </c>
      <c r="L49" s="175" t="n">
        <v>6.8</v>
      </c>
      <c r="M49" s="175" t="n">
        <v>4.1</v>
      </c>
      <c r="N49" s="175" t="n">
        <v>5.3</v>
      </c>
      <c r="O49" s="175" t="n">
        <v>4.3</v>
      </c>
      <c r="P49" s="175" t="n">
        <v>6.3</v>
      </c>
      <c r="Q49" s="175" t="n">
        <v>5.7</v>
      </c>
      <c r="R49" s="33" t="s">
        <v>121</v>
      </c>
      <c r="S49" s="33" t="n">
        <v>4.9</v>
      </c>
      <c r="T49" s="33" t="n">
        <v>9.5</v>
      </c>
      <c r="U49" s="33" t="n">
        <v>111</v>
      </c>
      <c r="V49" s="33" t="n">
        <v>8.4</v>
      </c>
      <c r="W49" s="33" t="n">
        <v>6.1</v>
      </c>
      <c r="X49" s="33" t="n">
        <v>4</v>
      </c>
      <c r="Y49" s="33" t="n">
        <v>4.7</v>
      </c>
      <c r="Z49" s="33" t="n">
        <v>4.4</v>
      </c>
      <c r="AA49" s="33" t="n">
        <v>7</v>
      </c>
      <c r="AB49" s="33" t="n">
        <v>6.7</v>
      </c>
      <c r="AC49" s="33" t="n">
        <v>6.8</v>
      </c>
      <c r="AD49" s="33" t="n">
        <v>4.1</v>
      </c>
      <c r="AE49" s="33" t="n">
        <v>5.3</v>
      </c>
      <c r="AF49" s="33" t="n">
        <v>4.3</v>
      </c>
      <c r="AG49" s="33" t="n">
        <v>6.3</v>
      </c>
      <c r="AH49" s="33" t="n">
        <v>5.7</v>
      </c>
      <c r="AI49" s="36" t="n">
        <v>8.199999999999999</v>
      </c>
      <c r="AJ49" s="36" t="n">
        <v>6.6</v>
      </c>
      <c r="AK49" s="36" t="n">
        <v>7.5</v>
      </c>
      <c r="AL49" s="36" t="n">
        <v>6.8</v>
      </c>
      <c r="AM49" s="36" t="n">
        <v>5.5</v>
      </c>
      <c r="AN49" s="36" t="n">
        <v>5.8</v>
      </c>
      <c r="AO49" s="47" t="n">
        <v>3.7</v>
      </c>
      <c r="AP49" s="47" t="n">
        <v>5.5</v>
      </c>
      <c r="AQ49" s="47" t="n">
        <v>4.4</v>
      </c>
      <c r="AR49" s="36" t="n">
        <v>4</v>
      </c>
      <c r="AS49" s="36" t="n">
        <v>6.3</v>
      </c>
      <c r="AT49" s="36" t="n">
        <v>4.8</v>
      </c>
      <c r="AU49" s="36" t="n">
        <v>4.2</v>
      </c>
      <c r="AV49" s="36" t="n">
        <v>4.5</v>
      </c>
      <c r="AW49" s="36" t="n">
        <v>5.7</v>
      </c>
      <c r="AX49" s="36" t="n">
        <v>7.4</v>
      </c>
      <c r="AY49" s="36" t="n">
        <v>4.7</v>
      </c>
      <c r="AZ49" s="36" t="n">
        <v>7.2</v>
      </c>
      <c r="BA49" s="36" t="n">
        <v>8.1</v>
      </c>
      <c r="BB49" s="36" t="n">
        <v>6.8</v>
      </c>
      <c r="BC49" s="36" t="n">
        <v>3.8</v>
      </c>
      <c r="BD49" s="36" t="n">
        <v>10</v>
      </c>
      <c r="BE49" s="36" t="n">
        <v>4.5</v>
      </c>
      <c r="BF49" s="36" t="n">
        <v>4.5</v>
      </c>
      <c r="BG49" s="36" t="n">
        <v>5.2</v>
      </c>
      <c r="BH49" s="36" t="n">
        <v>6</v>
      </c>
      <c r="BI49" s="36" t="n">
        <v>2.7</v>
      </c>
      <c r="BJ49" s="36" t="n">
        <v>6.3</v>
      </c>
      <c r="BK49" s="36" t="n">
        <v>6.9</v>
      </c>
      <c r="BL49" s="36" t="n">
        <v>3</v>
      </c>
      <c r="BM49" s="36" t="n">
        <v>4.9</v>
      </c>
      <c r="BN49" s="36" t="n">
        <v>3.7</v>
      </c>
      <c r="BO49" s="36" t="n">
        <v>5.5</v>
      </c>
      <c r="BP49" s="36" t="n">
        <v>7.4</v>
      </c>
      <c r="BQ49" s="36" t="n">
        <v>6</v>
      </c>
      <c r="BR49" s="36" t="n">
        <v>5.2</v>
      </c>
      <c r="BS49" s="36" t="n">
        <v>7.2</v>
      </c>
      <c r="BT49" s="36" t="n">
        <v>3.8</v>
      </c>
      <c r="BU49" s="36" t="n">
        <v>5.9</v>
      </c>
      <c r="BV49" s="33" t="s">
        <v>122</v>
      </c>
      <c r="BW49" s="33" t="s">
        <v>541</v>
      </c>
      <c r="BX49" s="33" t="s">
        <v>168</v>
      </c>
      <c r="BY49" s="33" t="s">
        <v>156</v>
      </c>
      <c r="BZ49" s="33" t="s">
        <v>542</v>
      </c>
      <c r="CA49" s="33" t="s">
        <v>543</v>
      </c>
      <c r="CB49" s="33" t="s">
        <v>544</v>
      </c>
      <c r="CC49" s="33" t="s"/>
      <c r="CD49" s="33" t="s">
        <v>129</v>
      </c>
      <c r="CE49" s="33" t="s">
        <v>130</v>
      </c>
      <c r="CF49" s="33" t="s">
        <v>130</v>
      </c>
      <c r="CG49" s="33" t="s">
        <v>545</v>
      </c>
      <c r="CH49" s="33" t="s">
        <v>132</v>
      </c>
      <c r="CI49" s="33" t="s">
        <v>174</v>
      </c>
      <c r="CJ49" s="33" t="s">
        <v>121</v>
      </c>
      <c r="CK49" s="33" t="n">
        <v>4.9</v>
      </c>
      <c r="CL49" s="33" t="n">
        <v>9.5</v>
      </c>
      <c r="CM49" s="33" t="n">
        <v>111</v>
      </c>
      <c r="CN49" s="27" t="n">
        <v>0.83</v>
      </c>
    </row>
    <row r="50" spans="1:92">
      <c r="A50" s="33" t="s">
        <v>546</v>
      </c>
      <c r="B50" s="33" t="s">
        <v>547</v>
      </c>
      <c r="C50" s="33">
        <f>BX50&amp;"/"&amp;BV50&amp;"/"&amp;BY50</f>
        <v/>
      </c>
      <c r="D50" s="176">
        <f>AVERAGE(H50:L50)</f>
        <v/>
      </c>
      <c r="E50" s="176">
        <f>AVERAGE(M50:N50)</f>
        <v/>
      </c>
      <c r="F50" s="171">
        <f>AVERAGE(O50)</f>
        <v/>
      </c>
      <c r="G50" s="171">
        <f>AVERAGE(P50:Q50)</f>
        <v/>
      </c>
      <c r="H50" s="175" t="n">
        <v>4.8</v>
      </c>
      <c r="I50" s="175" t="n">
        <v>5.9</v>
      </c>
      <c r="J50" s="175" t="n">
        <v>5.6</v>
      </c>
      <c r="K50" s="175" t="n">
        <v>7</v>
      </c>
      <c r="L50" s="175" t="n">
        <v>6</v>
      </c>
      <c r="M50" s="175" t="n">
        <v>7.9</v>
      </c>
      <c r="N50" s="175" t="n">
        <v>6</v>
      </c>
      <c r="O50" s="175" t="n">
        <v>3.8</v>
      </c>
      <c r="P50" s="175" t="n">
        <v>5.4</v>
      </c>
      <c r="Q50" s="175" t="n">
        <v>5.1</v>
      </c>
      <c r="R50" s="33" t="s">
        <v>121</v>
      </c>
      <c r="S50" s="33" t="n">
        <v>4.9</v>
      </c>
      <c r="T50" s="33" t="n">
        <v>9.5</v>
      </c>
      <c r="U50" s="33" t="n">
        <v>84</v>
      </c>
      <c r="V50" s="33" t="n">
        <v>4.8</v>
      </c>
      <c r="W50" s="33" t="n">
        <v>5.9</v>
      </c>
      <c r="X50" s="33" t="n">
        <v>4.5</v>
      </c>
      <c r="Y50" s="33" t="n">
        <v>5.9</v>
      </c>
      <c r="Z50" s="33" t="n">
        <v>5</v>
      </c>
      <c r="AA50" s="33" t="n">
        <v>7</v>
      </c>
      <c r="AB50" s="33" t="n">
        <v>7</v>
      </c>
      <c r="AC50" s="33" t="n">
        <v>6</v>
      </c>
      <c r="AD50" s="33" t="n">
        <v>7.9</v>
      </c>
      <c r="AE50" s="33" t="n">
        <v>6</v>
      </c>
      <c r="AF50" s="33" t="n">
        <v>3.8</v>
      </c>
      <c r="AG50" s="33" t="n">
        <v>5.4</v>
      </c>
      <c r="AH50" s="33" t="n">
        <v>5.1</v>
      </c>
      <c r="AI50" s="36" t="n">
        <v>6.3</v>
      </c>
      <c r="AJ50" s="36" t="n">
        <v>4.8</v>
      </c>
      <c r="AK50" s="36" t="n">
        <v>4</v>
      </c>
      <c r="AL50" s="36" t="n">
        <v>6.8</v>
      </c>
      <c r="AM50" s="36" t="n">
        <v>4.8</v>
      </c>
      <c r="AN50" s="36" t="n">
        <v>5.8</v>
      </c>
      <c r="AO50" s="47" t="n">
        <v>4.6</v>
      </c>
      <c r="AP50" s="47" t="n">
        <v>3.7</v>
      </c>
      <c r="AQ50" s="47" t="n">
        <v>6.3</v>
      </c>
      <c r="AR50" s="36" t="n">
        <v>5.8</v>
      </c>
      <c r="AS50" s="36" t="n">
        <v>8.300000000000001</v>
      </c>
      <c r="AT50" s="36" t="n">
        <v>3.1</v>
      </c>
      <c r="AU50" s="36" t="n">
        <v>5.4</v>
      </c>
      <c r="AV50" s="36" t="n">
        <v>4.5</v>
      </c>
      <c r="AW50" s="36" t="n">
        <v>5.7</v>
      </c>
      <c r="AX50" s="36" t="n">
        <v>6.3</v>
      </c>
      <c r="AY50" s="36" t="n">
        <v>5.9</v>
      </c>
      <c r="AZ50" s="36" t="n">
        <v>7.2</v>
      </c>
      <c r="BA50" s="36" t="n">
        <v>8.1</v>
      </c>
      <c r="BB50" s="36" t="n">
        <v>8</v>
      </c>
      <c r="BC50" s="36" t="n">
        <v>3.3</v>
      </c>
      <c r="BD50" s="36" t="n">
        <v>8.5</v>
      </c>
      <c r="BE50" s="36" t="n">
        <v>6.5</v>
      </c>
      <c r="BF50" s="36" t="n">
        <v>2.5</v>
      </c>
      <c r="BG50" s="36" t="n">
        <v>5.8</v>
      </c>
      <c r="BH50" s="36" t="n">
        <v>9.199999999999999</v>
      </c>
      <c r="BI50" s="36" t="n">
        <v>5.9</v>
      </c>
      <c r="BJ50" s="36" t="n">
        <v>5.8</v>
      </c>
      <c r="BK50" s="36" t="n">
        <v>6.9</v>
      </c>
      <c r="BL50" s="36" t="n">
        <v>4.8</v>
      </c>
      <c r="BM50" s="36" t="n">
        <v>3.5</v>
      </c>
      <c r="BN50" s="36" t="n">
        <v>2.2</v>
      </c>
      <c r="BO50" s="36" t="n">
        <v>7.2</v>
      </c>
      <c r="BP50" s="36" t="n">
        <v>6.1</v>
      </c>
      <c r="BQ50" s="36" t="n">
        <v>7.1</v>
      </c>
      <c r="BR50" s="36" t="n">
        <v>3.1</v>
      </c>
      <c r="BS50" s="36" t="n">
        <v>7.2</v>
      </c>
      <c r="BT50" s="36" t="n">
        <v>3.8</v>
      </c>
      <c r="BU50" s="36" t="n">
        <v>4.8</v>
      </c>
      <c r="BV50" s="33" t="s">
        <v>122</v>
      </c>
      <c r="BW50" s="33" t="s">
        <v>548</v>
      </c>
      <c r="BX50" s="33" t="s">
        <v>549</v>
      </c>
      <c r="BY50" s="33" t="s">
        <v>125</v>
      </c>
      <c r="BZ50" s="33" t="s">
        <v>550</v>
      </c>
      <c r="CA50" s="33" t="s">
        <v>551</v>
      </c>
      <c r="CB50" s="33" t="s">
        <v>552</v>
      </c>
      <c r="CC50" s="33" t="s"/>
      <c r="CD50" s="33" t="s">
        <v>129</v>
      </c>
      <c r="CE50" s="33" t="s">
        <v>130</v>
      </c>
      <c r="CF50" s="33" t="s">
        <v>130</v>
      </c>
      <c r="CG50" s="33" t="s">
        <v>553</v>
      </c>
      <c r="CH50" s="33" t="s">
        <v>132</v>
      </c>
      <c r="CI50" s="33" t="s">
        <v>133</v>
      </c>
      <c r="CJ50" s="33" t="s">
        <v>121</v>
      </c>
      <c r="CK50" s="33" t="s">
        <v>393</v>
      </c>
      <c r="CL50" s="33" t="s">
        <v>249</v>
      </c>
      <c r="CM50" s="33" t="s">
        <v>230</v>
      </c>
      <c r="CN50" s="33" t="s">
        <v>185</v>
      </c>
    </row>
    <row r="51" spans="1:92">
      <c r="A51" s="33" t="s">
        <v>554</v>
      </c>
      <c r="B51" s="33" t="s">
        <v>555</v>
      </c>
      <c r="C51" s="33">
        <f>BX51&amp;"/"&amp;BV51&amp;"/"&amp;BY51</f>
        <v/>
      </c>
      <c r="D51" s="176">
        <f>AVERAGE(H51:L51)</f>
        <v/>
      </c>
      <c r="E51" s="176">
        <f>AVERAGE(M51:N51)</f>
        <v/>
      </c>
      <c r="F51" s="176">
        <f>AVERAGE(O51)</f>
        <v/>
      </c>
      <c r="G51" s="176">
        <f>AVERAGE(P51:Q51)</f>
        <v/>
      </c>
      <c r="H51" s="175" t="n">
        <v>7.5</v>
      </c>
      <c r="I51" s="175" t="n">
        <v>5.6</v>
      </c>
      <c r="J51" s="175" t="n">
        <v>6.3</v>
      </c>
      <c r="K51" s="175" t="n">
        <v>4.1</v>
      </c>
      <c r="L51" s="175" t="n">
        <v>7.9</v>
      </c>
      <c r="M51" s="175" t="n">
        <v>3.4</v>
      </c>
      <c r="N51" s="175" t="n">
        <v>4.3</v>
      </c>
      <c r="O51" s="175" t="n">
        <v>5.3</v>
      </c>
      <c r="P51" s="175" t="n">
        <v>6</v>
      </c>
      <c r="Q51" s="175" t="n">
        <v>6.4</v>
      </c>
      <c r="R51" s="33" t="s">
        <v>121</v>
      </c>
      <c r="S51" s="33" t="n">
        <v>4.9</v>
      </c>
      <c r="T51" s="33" t="n">
        <v>9.699999999999999</v>
      </c>
      <c r="U51" s="33" t="n">
        <v>114</v>
      </c>
      <c r="V51" s="33" t="n">
        <v>7.5</v>
      </c>
      <c r="W51" s="33" t="n">
        <v>5.6</v>
      </c>
      <c r="X51" s="33" t="n">
        <v>6.6</v>
      </c>
      <c r="Y51" s="33" t="n">
        <v>4.9</v>
      </c>
      <c r="Z51" s="33" t="n">
        <v>6</v>
      </c>
      <c r="AA51" s="33" t="n">
        <v>7.8</v>
      </c>
      <c r="AB51" s="33" t="n">
        <v>4.1</v>
      </c>
      <c r="AC51" s="33" t="n">
        <v>7.9</v>
      </c>
      <c r="AD51" s="33" t="n">
        <v>3.4</v>
      </c>
      <c r="AE51" s="33" t="n">
        <v>4.3</v>
      </c>
      <c r="AF51" s="33" t="n">
        <v>5.3</v>
      </c>
      <c r="AG51" s="33" t="n">
        <v>6</v>
      </c>
      <c r="AH51" s="33" t="n">
        <v>6.4</v>
      </c>
      <c r="AI51" s="36" t="n">
        <v>8.199999999999999</v>
      </c>
      <c r="AJ51" s="36" t="n">
        <v>6.6</v>
      </c>
      <c r="AK51" s="36" t="n">
        <v>5.7</v>
      </c>
      <c r="AL51" s="36" t="n">
        <v>5.5</v>
      </c>
      <c r="AM51" s="36" t="n">
        <v>5.5</v>
      </c>
      <c r="AN51" s="36" t="n">
        <v>5.8</v>
      </c>
      <c r="AO51" s="47" t="n">
        <v>5.5</v>
      </c>
      <c r="AP51" s="47" t="n">
        <v>7.3</v>
      </c>
      <c r="AQ51" s="47" t="n">
        <v>5.7</v>
      </c>
      <c r="AR51" s="36" t="n">
        <v>4.6</v>
      </c>
      <c r="AS51" s="36" t="n">
        <v>4.4</v>
      </c>
      <c r="AT51" s="36" t="n">
        <v>6.5</v>
      </c>
      <c r="AU51" s="36" t="n">
        <v>7.2</v>
      </c>
      <c r="AV51" s="36" t="n">
        <v>4.5</v>
      </c>
      <c r="AW51" s="36" t="n">
        <v>5.7</v>
      </c>
      <c r="AX51" s="36" t="n">
        <v>5.2</v>
      </c>
      <c r="AY51" s="36" t="n">
        <v>6.5</v>
      </c>
      <c r="AZ51" s="36" t="n">
        <v>9.1</v>
      </c>
      <c r="BA51" s="36" t="n">
        <v>6.2</v>
      </c>
      <c r="BB51" s="36" t="n">
        <v>5.6</v>
      </c>
      <c r="BC51" s="36" t="n">
        <v>2.1</v>
      </c>
      <c r="BD51" s="36" t="n">
        <v>10</v>
      </c>
      <c r="BE51" s="36" t="n">
        <v>4.5</v>
      </c>
      <c r="BF51" s="36" t="n">
        <v>6.5</v>
      </c>
      <c r="BG51" s="36" t="n">
        <v>4</v>
      </c>
      <c r="BH51" s="36" t="n">
        <v>4.4</v>
      </c>
      <c r="BI51" s="36" t="n">
        <v>4.3</v>
      </c>
      <c r="BJ51" s="36" t="n">
        <v>4.7</v>
      </c>
      <c r="BK51" s="36" t="n">
        <v>3.2</v>
      </c>
      <c r="BL51" s="36" t="n">
        <v>6.5</v>
      </c>
      <c r="BM51" s="36" t="n">
        <v>5.5</v>
      </c>
      <c r="BN51" s="36" t="n">
        <v>5.1</v>
      </c>
      <c r="BO51" s="36" t="n">
        <v>5.5</v>
      </c>
      <c r="BP51" s="36" t="n">
        <v>6.1</v>
      </c>
      <c r="BQ51" s="36" t="n">
        <v>6.5</v>
      </c>
      <c r="BR51" s="36" t="n">
        <v>5.2</v>
      </c>
      <c r="BS51" s="36" t="n">
        <v>6.2</v>
      </c>
      <c r="BT51" s="36" t="n">
        <v>4.9</v>
      </c>
      <c r="BU51" s="36" t="n">
        <v>7.1</v>
      </c>
      <c r="BV51" s="33" t="s">
        <v>122</v>
      </c>
      <c r="BW51" s="33" t="s">
        <v>556</v>
      </c>
      <c r="BX51" s="33" t="s">
        <v>201</v>
      </c>
      <c r="BY51" s="33" t="s">
        <v>156</v>
      </c>
      <c r="BZ51" s="33" t="s">
        <v>557</v>
      </c>
      <c r="CA51" s="33" t="s">
        <v>558</v>
      </c>
      <c r="CB51" s="33" t="s">
        <v>559</v>
      </c>
      <c r="CC51" s="33" t="s"/>
      <c r="CD51" s="33" t="s">
        <v>129</v>
      </c>
      <c r="CE51" s="33" t="s">
        <v>146</v>
      </c>
      <c r="CF51" s="33" t="s">
        <v>160</v>
      </c>
      <c r="CG51" s="33" t="s">
        <v>560</v>
      </c>
      <c r="CH51" s="33" t="s">
        <v>240</v>
      </c>
      <c r="CI51" s="33" t="s">
        <v>174</v>
      </c>
      <c r="CJ51" s="33" t="s">
        <v>121</v>
      </c>
      <c r="CK51" s="33" t="n">
        <v>4.9</v>
      </c>
      <c r="CL51" s="33" t="n">
        <v>9.699999999999999</v>
      </c>
      <c r="CM51" s="33" t="n">
        <v>114</v>
      </c>
      <c r="CN51" s="27" t="n">
        <v>0.84</v>
      </c>
    </row>
    <row r="52" spans="1:92">
      <c r="A52" s="33" t="s">
        <v>561</v>
      </c>
      <c r="B52" s="33" t="s">
        <v>562</v>
      </c>
      <c r="C52" s="33">
        <f>BX52&amp;"/"&amp;BV52&amp;"/"&amp;BY52</f>
        <v/>
      </c>
      <c r="D52" s="176">
        <f>AVERAGE(H52:L52)</f>
        <v/>
      </c>
      <c r="E52" s="176">
        <f>AVERAGE(M52:N52)</f>
        <v/>
      </c>
      <c r="F52" s="171">
        <f>AVERAGE(O52)</f>
        <v/>
      </c>
      <c r="G52" s="171">
        <f>AVERAGE(P52:Q52)</f>
        <v/>
      </c>
      <c r="H52" s="175" t="n">
        <v>4.6</v>
      </c>
      <c r="I52" s="175" t="n">
        <v>5.9</v>
      </c>
      <c r="J52" s="175" t="n">
        <v>8.1</v>
      </c>
      <c r="K52" s="175" t="n">
        <v>8.800000000000001</v>
      </c>
      <c r="L52" s="175" t="n">
        <v>9.800000000000001</v>
      </c>
      <c r="M52" s="175" t="n">
        <v>9.1</v>
      </c>
      <c r="N52" s="175" t="n">
        <v>7.3</v>
      </c>
      <c r="O52" s="175" t="n">
        <v>6.6</v>
      </c>
      <c r="P52" s="175" t="n">
        <v>7.8</v>
      </c>
      <c r="Q52" s="175" t="n">
        <v>8.300000000000001</v>
      </c>
      <c r="R52" s="33" t="s">
        <v>121</v>
      </c>
      <c r="S52" s="33" t="n">
        <v>6.3</v>
      </c>
      <c r="T52" s="33" t="n">
        <v>9.199999999999999</v>
      </c>
      <c r="U52" s="33" t="n">
        <v>107</v>
      </c>
      <c r="V52" s="33" t="n">
        <v>4.6</v>
      </c>
      <c r="W52" s="33" t="n">
        <v>5.9</v>
      </c>
      <c r="X52" s="33" t="n">
        <v>7.8</v>
      </c>
      <c r="Y52" s="33" t="n">
        <v>6.8</v>
      </c>
      <c r="Z52" s="33" t="n">
        <v>7.7</v>
      </c>
      <c r="AA52" s="33" t="n">
        <v>10</v>
      </c>
      <c r="AB52" s="33" t="n">
        <v>8.800000000000001</v>
      </c>
      <c r="AC52" s="33" t="n">
        <v>9.800000000000001</v>
      </c>
      <c r="AD52" s="33" t="n">
        <v>9.1</v>
      </c>
      <c r="AE52" s="33" t="n">
        <v>7.3</v>
      </c>
      <c r="AF52" s="33" t="n">
        <v>6.6</v>
      </c>
      <c r="AG52" s="33" t="n">
        <v>7.8</v>
      </c>
      <c r="AH52" s="33" t="n">
        <v>8.300000000000001</v>
      </c>
      <c r="AI52" s="36" t="n">
        <v>2.5</v>
      </c>
      <c r="AJ52" s="36" t="n">
        <v>4.8</v>
      </c>
      <c r="AK52" s="36" t="n">
        <v>7.5</v>
      </c>
      <c r="AL52" s="36" t="n">
        <v>5.5</v>
      </c>
      <c r="AM52" s="36" t="n">
        <v>5.5</v>
      </c>
      <c r="AN52" s="36" t="n">
        <v>6.5</v>
      </c>
      <c r="AO52" s="47" t="n">
        <v>7.3</v>
      </c>
      <c r="AP52" s="47" t="n">
        <v>7.3</v>
      </c>
      <c r="AQ52" s="47" t="n">
        <v>6.3</v>
      </c>
      <c r="AR52" s="36" t="n">
        <v>5.8</v>
      </c>
      <c r="AS52" s="36" t="n">
        <v>10</v>
      </c>
      <c r="AT52" s="36" t="n">
        <v>3.1</v>
      </c>
      <c r="AU52" s="36" t="n">
        <v>3</v>
      </c>
      <c r="AV52" s="36" t="n">
        <v>8.4</v>
      </c>
      <c r="AW52" s="36" t="n">
        <v>9.199999999999999</v>
      </c>
      <c r="AX52" s="36" t="n">
        <v>8.5</v>
      </c>
      <c r="AY52" s="36" t="n">
        <v>8.300000000000001</v>
      </c>
      <c r="AZ52" s="36" t="n">
        <v>8.1</v>
      </c>
      <c r="BA52" s="36" t="n">
        <v>9.1</v>
      </c>
      <c r="BB52" s="36" t="n">
        <v>8</v>
      </c>
      <c r="BC52" s="36" t="n">
        <v>5.6</v>
      </c>
      <c r="BD52" s="36" t="n">
        <v>10</v>
      </c>
      <c r="BE52" s="36" t="n">
        <v>4.5</v>
      </c>
      <c r="BF52" s="36" t="n">
        <v>10</v>
      </c>
      <c r="BG52" s="36" t="n">
        <v>8.1</v>
      </c>
      <c r="BH52" s="36" t="n">
        <v>7.6</v>
      </c>
      <c r="BI52" s="36" t="n">
        <v>7.5</v>
      </c>
      <c r="BJ52" s="36" t="n">
        <v>6.3</v>
      </c>
      <c r="BK52" s="36" t="n">
        <v>6.9</v>
      </c>
      <c r="BL52" s="36" t="n">
        <v>6.5</v>
      </c>
      <c r="BM52" s="36" t="n">
        <v>6.9</v>
      </c>
      <c r="BN52" s="36" t="n">
        <v>3</v>
      </c>
      <c r="BO52" s="36" t="n">
        <v>8.800000000000001</v>
      </c>
      <c r="BP52" s="36" t="n">
        <v>7.4</v>
      </c>
      <c r="BQ52" s="36" t="n">
        <v>6.5</v>
      </c>
      <c r="BR52" s="36" t="n">
        <v>8.699999999999999</v>
      </c>
      <c r="BS52" s="36" t="n">
        <v>9.1</v>
      </c>
      <c r="BT52" s="36" t="n">
        <v>3.2</v>
      </c>
      <c r="BU52" s="36" t="n">
        <v>9.5</v>
      </c>
      <c r="BV52" s="33" t="s">
        <v>122</v>
      </c>
      <c r="BW52" s="33" t="s">
        <v>563</v>
      </c>
      <c r="BX52" s="33" t="s">
        <v>189</v>
      </c>
      <c r="BY52" s="33" t="s">
        <v>156</v>
      </c>
      <c r="BZ52" s="33" t="s">
        <v>564</v>
      </c>
      <c r="CA52" s="33" t="s">
        <v>565</v>
      </c>
      <c r="CB52" s="33" t="s">
        <v>566</v>
      </c>
      <c r="CC52" s="33" t="s"/>
      <c r="CD52" s="33" t="s">
        <v>129</v>
      </c>
      <c r="CE52" s="33" t="s">
        <v>130</v>
      </c>
      <c r="CF52" s="33" t="s">
        <v>146</v>
      </c>
      <c r="CG52" s="33" t="s">
        <v>567</v>
      </c>
      <c r="CH52" s="33" t="s">
        <v>132</v>
      </c>
      <c r="CI52" s="33" t="s">
        <v>133</v>
      </c>
      <c r="CJ52" s="33" t="s">
        <v>121</v>
      </c>
      <c r="CK52" s="33" t="s">
        <v>307</v>
      </c>
      <c r="CL52" s="33" t="s">
        <v>279</v>
      </c>
      <c r="CM52" s="33" t="s">
        <v>270</v>
      </c>
      <c r="CN52" s="33" t="s">
        <v>477</v>
      </c>
    </row>
    <row r="53" spans="1:92">
      <c r="A53" s="33" t="s">
        <v>568</v>
      </c>
      <c r="B53" s="33" t="s">
        <v>569</v>
      </c>
      <c r="C53" s="33">
        <f>BX53&amp;"/"&amp;BV53&amp;"/"&amp;BY53</f>
        <v/>
      </c>
      <c r="D53" s="176">
        <f>AVERAGE(H53:L53)</f>
        <v/>
      </c>
      <c r="E53" s="176">
        <f>AVERAGE(M53:N53)</f>
        <v/>
      </c>
      <c r="F53" s="171">
        <f>AVERAGE(O53)</f>
        <v/>
      </c>
      <c r="G53" s="171">
        <f>AVERAGE(P53:Q53)</f>
        <v/>
      </c>
      <c r="H53" s="175" t="n">
        <v>8.300000000000001</v>
      </c>
      <c r="I53" s="175" t="n">
        <v>7.2</v>
      </c>
      <c r="J53" s="175" t="n">
        <v>6.2</v>
      </c>
      <c r="K53" s="175" t="n">
        <v>6.1</v>
      </c>
      <c r="L53" s="175" t="n">
        <v>9</v>
      </c>
      <c r="M53" s="175" t="n">
        <v>9.1</v>
      </c>
      <c r="N53" s="175" t="n">
        <v>9.9</v>
      </c>
      <c r="O53" s="175" t="n">
        <v>7.2</v>
      </c>
      <c r="P53" s="175" t="n">
        <v>6.1</v>
      </c>
      <c r="Q53" s="175" t="n">
        <v>5.7</v>
      </c>
      <c r="R53" s="33" t="s">
        <v>121</v>
      </c>
      <c r="S53" s="33" t="n">
        <v>7.7</v>
      </c>
      <c r="T53" s="33" t="n">
        <v>8.699999999999999</v>
      </c>
      <c r="U53" s="33" t="n">
        <v>102</v>
      </c>
      <c r="V53" s="33" t="n">
        <v>8.300000000000001</v>
      </c>
      <c r="W53" s="33" t="n">
        <v>7.2</v>
      </c>
      <c r="X53" s="33" t="n">
        <v>6.1</v>
      </c>
      <c r="Y53" s="33" t="n">
        <v>4.1</v>
      </c>
      <c r="Z53" s="33" t="n">
        <v>6.2</v>
      </c>
      <c r="AA53" s="33" t="n">
        <v>8.199999999999999</v>
      </c>
      <c r="AB53" s="33" t="n">
        <v>6.1</v>
      </c>
      <c r="AC53" s="33" t="n">
        <v>9</v>
      </c>
      <c r="AD53" s="33" t="n">
        <v>9.1</v>
      </c>
      <c r="AE53" s="33" t="n">
        <v>9.9</v>
      </c>
      <c r="AF53" s="33" t="n">
        <v>7.2</v>
      </c>
      <c r="AG53" s="33" t="n">
        <v>6.1</v>
      </c>
      <c r="AH53" s="33" t="n">
        <v>5.7</v>
      </c>
      <c r="AI53" s="36" t="n">
        <v>6.3</v>
      </c>
      <c r="AJ53" s="36" t="n">
        <v>8.4</v>
      </c>
      <c r="AK53" s="36" t="n">
        <v>7.5</v>
      </c>
      <c r="AL53" s="36" t="n">
        <v>7.4</v>
      </c>
      <c r="AM53" s="36" t="n">
        <v>6.2</v>
      </c>
      <c r="AN53" s="36" t="n">
        <v>7.1</v>
      </c>
      <c r="AO53" s="47" t="n">
        <v>4.6</v>
      </c>
      <c r="AP53" s="47" t="n">
        <v>5.5</v>
      </c>
      <c r="AQ53" s="47" t="n">
        <v>7.6</v>
      </c>
      <c r="AR53" s="36" t="n">
        <v>6.4</v>
      </c>
      <c r="AS53" s="36" t="n">
        <v>4.4</v>
      </c>
      <c r="AT53" s="36" t="n">
        <v>3.1</v>
      </c>
      <c r="AU53" s="36" t="n">
        <v>5.4</v>
      </c>
      <c r="AV53" s="36" t="n">
        <v>8.4</v>
      </c>
      <c r="AW53" s="36" t="n">
        <v>4</v>
      </c>
      <c r="AX53" s="36" t="n">
        <v>3.5</v>
      </c>
      <c r="AY53" s="36" t="n">
        <v>8.9</v>
      </c>
      <c r="AZ53" s="36" t="n">
        <v>9.1</v>
      </c>
      <c r="BA53" s="36" t="n">
        <v>5.3</v>
      </c>
      <c r="BB53" s="36" t="n">
        <v>8</v>
      </c>
      <c r="BC53" s="36" t="n">
        <v>4.4</v>
      </c>
      <c r="BD53" s="36" t="n">
        <v>10</v>
      </c>
      <c r="BE53" s="36" t="n">
        <v>6.5</v>
      </c>
      <c r="BF53" s="36" t="n">
        <v>6.5</v>
      </c>
      <c r="BG53" s="36" t="n">
        <v>8.1</v>
      </c>
      <c r="BH53" s="36" t="n">
        <v>6</v>
      </c>
      <c r="BI53" s="36" t="n">
        <v>9.1</v>
      </c>
      <c r="BJ53" s="36" t="n">
        <v>6.3</v>
      </c>
      <c r="BK53" s="36" t="n">
        <v>10</v>
      </c>
      <c r="BL53" s="36" t="n">
        <v>8.199999999999999</v>
      </c>
      <c r="BM53" s="36" t="n">
        <v>6.9</v>
      </c>
      <c r="BN53" s="36" t="n">
        <v>5.8</v>
      </c>
      <c r="BO53" s="36" t="n">
        <v>7.2</v>
      </c>
      <c r="BP53" s="36" t="n">
        <v>7.4</v>
      </c>
      <c r="BQ53" s="36" t="n">
        <v>2.7</v>
      </c>
      <c r="BR53" s="36" t="n">
        <v>8</v>
      </c>
      <c r="BS53" s="36" t="n">
        <v>5.3</v>
      </c>
      <c r="BT53" s="36" t="n">
        <v>3.8</v>
      </c>
      <c r="BU53" s="36" t="n">
        <v>7.7</v>
      </c>
      <c r="BV53" s="33" t="s">
        <v>122</v>
      </c>
      <c r="BW53" s="33" t="s">
        <v>570</v>
      </c>
      <c r="BX53" s="33" t="s">
        <v>201</v>
      </c>
      <c r="BY53" s="33" t="s">
        <v>156</v>
      </c>
      <c r="BZ53" s="33" t="s">
        <v>571</v>
      </c>
      <c r="CA53" s="33" t="s">
        <v>572</v>
      </c>
      <c r="CB53" s="33" t="s">
        <v>573</v>
      </c>
      <c r="CC53" s="33" t="s"/>
      <c r="CD53" s="33" t="s">
        <v>129</v>
      </c>
      <c r="CE53" s="33" t="s">
        <v>146</v>
      </c>
      <c r="CF53" s="33" t="s">
        <v>162</v>
      </c>
      <c r="CG53" s="33" t="s">
        <v>574</v>
      </c>
      <c r="CH53" s="33" t="s">
        <v>240</v>
      </c>
      <c r="CI53" s="33" t="s">
        <v>133</v>
      </c>
      <c r="CJ53" s="33" t="s">
        <v>121</v>
      </c>
      <c r="CK53" s="33" t="s">
        <v>195</v>
      </c>
      <c r="CL53" s="33" t="s">
        <v>150</v>
      </c>
      <c r="CM53" s="33" t="s">
        <v>575</v>
      </c>
      <c r="CN53" s="33" t="s">
        <v>197</v>
      </c>
    </row>
    <row r="54" spans="1:92">
      <c r="A54" s="33" t="s">
        <v>576</v>
      </c>
      <c r="B54" s="33" t="s">
        <v>577</v>
      </c>
      <c r="C54" s="33">
        <f>BX54&amp;"/"&amp;BV54&amp;"/"&amp;BY54</f>
        <v/>
      </c>
      <c r="D54" s="176">
        <f>AVERAGE(H54:L54)</f>
        <v/>
      </c>
      <c r="E54" s="176">
        <f>AVERAGE(M54:N54)</f>
        <v/>
      </c>
      <c r="F54" s="171">
        <f>AVERAGE(O54)</f>
        <v/>
      </c>
      <c r="G54" s="171">
        <f>AVERAGE(P54:Q54)</f>
        <v/>
      </c>
      <c r="H54" s="175" t="n">
        <v>5.6</v>
      </c>
      <c r="I54" s="175" t="n">
        <v>3.5</v>
      </c>
      <c r="J54" s="175" t="n">
        <v>5.6</v>
      </c>
      <c r="K54" s="175" t="n">
        <v>5</v>
      </c>
      <c r="L54" s="175" t="n">
        <v>7.9</v>
      </c>
      <c r="M54" s="175" t="n">
        <v>5.1</v>
      </c>
      <c r="N54" s="175" t="n">
        <v>6.3</v>
      </c>
      <c r="O54" s="175" t="n">
        <v>6.7</v>
      </c>
      <c r="P54" s="175" t="n">
        <v>3.7</v>
      </c>
      <c r="Q54" s="175" t="n">
        <v>1.8</v>
      </c>
      <c r="R54" s="33" t="s">
        <v>121</v>
      </c>
      <c r="S54" s="33" t="n">
        <v>1.6</v>
      </c>
      <c r="T54" s="33" t="n">
        <v>9.5</v>
      </c>
      <c r="U54" s="33" t="n">
        <v>86</v>
      </c>
      <c r="V54" s="33" t="n">
        <v>5.6</v>
      </c>
      <c r="W54" s="33" t="n">
        <v>3.5</v>
      </c>
      <c r="X54" s="33" t="n">
        <v>5.7</v>
      </c>
      <c r="Y54" s="33" t="n">
        <v>3.2</v>
      </c>
      <c r="Z54" s="33" t="n">
        <v>5.7</v>
      </c>
      <c r="AA54" s="33" t="n">
        <v>7.6</v>
      </c>
      <c r="AB54" s="33" t="n">
        <v>5</v>
      </c>
      <c r="AC54" s="33" t="n">
        <v>7.9</v>
      </c>
      <c r="AD54" s="33" t="n">
        <v>5.1</v>
      </c>
      <c r="AE54" s="33" t="n">
        <v>6.3</v>
      </c>
      <c r="AF54" s="33" t="n">
        <v>6.7</v>
      </c>
      <c r="AG54" s="33" t="n">
        <v>3.7</v>
      </c>
      <c r="AH54" s="33" t="n">
        <v>1.8</v>
      </c>
      <c r="AI54" s="36" t="n">
        <v>6.3</v>
      </c>
      <c r="AJ54" s="36" t="n">
        <v>3</v>
      </c>
      <c r="AK54" s="36" t="n">
        <v>7.5</v>
      </c>
      <c r="AL54" s="36" t="n">
        <v>3.6</v>
      </c>
      <c r="AM54" s="36" t="n">
        <v>3.4</v>
      </c>
      <c r="AN54" s="36" t="n">
        <v>4.5</v>
      </c>
      <c r="AO54" s="47" t="n">
        <v>8.199999999999999</v>
      </c>
      <c r="AP54" s="47" t="n">
        <v>5.5</v>
      </c>
      <c r="AQ54" s="47" t="n">
        <v>3.1</v>
      </c>
      <c r="AR54" s="36" t="n">
        <v>1</v>
      </c>
      <c r="AS54" s="36" t="n">
        <v>8.300000000000001</v>
      </c>
      <c r="AT54" s="36" t="n">
        <v>3.1</v>
      </c>
      <c r="AU54" s="36" t="n">
        <v>6.6</v>
      </c>
      <c r="AV54" s="36" t="n">
        <v>4.5</v>
      </c>
      <c r="AW54" s="36" t="n">
        <v>5.7</v>
      </c>
      <c r="AX54" s="36" t="n">
        <v>8.5</v>
      </c>
      <c r="AY54" s="36" t="n">
        <v>2.9</v>
      </c>
      <c r="AZ54" s="36" t="n">
        <v>9.1</v>
      </c>
      <c r="BA54" s="36" t="n">
        <v>6.2</v>
      </c>
      <c r="BB54" s="36" t="n">
        <v>5.6</v>
      </c>
      <c r="BC54" s="36" t="n">
        <v>3.8</v>
      </c>
      <c r="BD54" s="36" t="n">
        <v>10</v>
      </c>
      <c r="BE54" s="36" t="n">
        <v>2.5</v>
      </c>
      <c r="BF54" s="36" t="n">
        <v>8.5</v>
      </c>
      <c r="BG54" s="36" t="n">
        <v>2.2</v>
      </c>
      <c r="BH54" s="36" t="n">
        <v>4.4</v>
      </c>
      <c r="BI54" s="36" t="n">
        <v>9.1</v>
      </c>
      <c r="BJ54" s="36" t="n">
        <v>1</v>
      </c>
      <c r="BK54" s="36" t="n">
        <v>6.9</v>
      </c>
      <c r="BL54" s="36" t="n">
        <v>10</v>
      </c>
      <c r="BM54" s="36" t="n">
        <v>6.2</v>
      </c>
      <c r="BN54" s="36" t="n">
        <v>7.3</v>
      </c>
      <c r="BO54" s="36" t="n">
        <v>5.5</v>
      </c>
      <c r="BP54" s="36" t="n">
        <v>4.8</v>
      </c>
      <c r="BQ54" s="36" t="n">
        <v>3.8</v>
      </c>
      <c r="BR54" s="36" t="n">
        <v>3.1</v>
      </c>
      <c r="BS54" s="36" t="n">
        <v>1.6</v>
      </c>
      <c r="BT54" s="36" t="n">
        <v>3.2</v>
      </c>
      <c r="BU54" s="36" t="n">
        <v>4.8</v>
      </c>
      <c r="BV54" s="33" t="s">
        <v>122</v>
      </c>
      <c r="BW54" s="33" t="s">
        <v>578</v>
      </c>
      <c r="BX54" s="33" t="s">
        <v>235</v>
      </c>
      <c r="BY54" s="33" t="s">
        <v>156</v>
      </c>
      <c r="BZ54" s="33" t="s">
        <v>579</v>
      </c>
      <c r="CA54" s="33" t="s">
        <v>580</v>
      </c>
      <c r="CB54" s="33" t="s">
        <v>581</v>
      </c>
      <c r="CC54" s="33" t="s"/>
      <c r="CD54" s="33" t="s">
        <v>129</v>
      </c>
      <c r="CE54" s="33" t="s">
        <v>130</v>
      </c>
      <c r="CF54" s="33" t="s">
        <v>582</v>
      </c>
      <c r="CG54" s="33" t="s">
        <v>583</v>
      </c>
      <c r="CH54" s="33" t="s">
        <v>132</v>
      </c>
      <c r="CI54" s="33" t="s">
        <v>133</v>
      </c>
      <c r="CJ54" s="33" t="s">
        <v>121</v>
      </c>
      <c r="CK54" s="33" t="s">
        <v>584</v>
      </c>
      <c r="CL54" s="33" t="s">
        <v>249</v>
      </c>
      <c r="CM54" s="33" t="s">
        <v>375</v>
      </c>
      <c r="CN54" s="33" t="s">
        <v>585</v>
      </c>
    </row>
    <row r="55" spans="1:92">
      <c r="A55" s="33" t="s">
        <v>586</v>
      </c>
      <c r="B55" s="33" t="s">
        <v>587</v>
      </c>
      <c r="C55" s="33">
        <f>BX55&amp;"/"&amp;BV55&amp;"/"&amp;BY55</f>
        <v/>
      </c>
      <c r="D55" s="176">
        <f>AVERAGE(H55:L55)</f>
        <v/>
      </c>
      <c r="E55" s="176">
        <f>AVERAGE(M55:N55)</f>
        <v/>
      </c>
      <c r="F55" s="176">
        <f>AVERAGE(O55)</f>
        <v/>
      </c>
      <c r="G55" s="176">
        <f>AVERAGE(P55:Q55)</f>
        <v/>
      </c>
      <c r="H55" s="175" t="n">
        <v>6.5</v>
      </c>
      <c r="I55" s="175" t="n">
        <v>6.4</v>
      </c>
      <c r="J55" s="175" t="n">
        <v>5.5</v>
      </c>
      <c r="K55" s="175" t="n">
        <v>8.9</v>
      </c>
      <c r="L55" s="175" t="n">
        <v>9.800000000000001</v>
      </c>
      <c r="M55" s="175" t="n">
        <v>6.7</v>
      </c>
      <c r="N55" s="175" t="n">
        <v>8.199999999999999</v>
      </c>
      <c r="O55" s="175" t="n">
        <v>7</v>
      </c>
      <c r="P55" s="175" t="n">
        <v>4.4</v>
      </c>
      <c r="Q55" s="175" t="n">
        <v>5.5</v>
      </c>
      <c r="R55" s="33" t="s">
        <v>121</v>
      </c>
      <c r="S55" s="33" t="n">
        <v>5.4</v>
      </c>
      <c r="T55" s="33" t="n">
        <v>9.4</v>
      </c>
      <c r="U55" s="33" t="n">
        <v>83</v>
      </c>
      <c r="V55" s="33" t="n">
        <v>6.5</v>
      </c>
      <c r="W55" s="33" t="n">
        <v>6.4</v>
      </c>
      <c r="X55" s="33" t="n">
        <v>5.1</v>
      </c>
      <c r="Y55" s="33" t="n">
        <v>6.4</v>
      </c>
      <c r="Z55" s="33" t="n">
        <v>3.2</v>
      </c>
      <c r="AA55" s="33" t="n">
        <v>7.4</v>
      </c>
      <c r="AB55" s="33" t="n">
        <v>8.9</v>
      </c>
      <c r="AC55" s="33" t="n">
        <v>9.800000000000001</v>
      </c>
      <c r="AD55" s="33" t="n">
        <v>6.7</v>
      </c>
      <c r="AE55" s="33" t="n">
        <v>8.199999999999999</v>
      </c>
      <c r="AF55" s="33" t="n">
        <v>7</v>
      </c>
      <c r="AG55" s="33" t="n">
        <v>4.4</v>
      </c>
      <c r="AH55" s="33" t="n">
        <v>5.5</v>
      </c>
      <c r="AI55" s="36" t="n">
        <v>6.3</v>
      </c>
      <c r="AJ55" s="36" t="n">
        <v>6.6</v>
      </c>
      <c r="AK55" s="36" t="n">
        <v>5.7</v>
      </c>
      <c r="AL55" s="36" t="n">
        <v>5.5</v>
      </c>
      <c r="AM55" s="36" t="n">
        <v>6.2</v>
      </c>
      <c r="AN55" s="36" t="n">
        <v>7.1</v>
      </c>
      <c r="AO55" s="47" t="n">
        <v>6.4</v>
      </c>
      <c r="AP55" s="47" t="n">
        <v>3.7</v>
      </c>
      <c r="AQ55" s="47" t="n">
        <v>5.7</v>
      </c>
      <c r="AR55" s="36" t="n">
        <v>3.4</v>
      </c>
      <c r="AS55" s="36" t="n">
        <v>8.300000000000001</v>
      </c>
      <c r="AT55" s="36" t="n">
        <v>6.5</v>
      </c>
      <c r="AU55" s="36" t="n">
        <v>5.4</v>
      </c>
      <c r="AV55" s="36" t="n">
        <v>4.5</v>
      </c>
      <c r="AW55" s="36" t="n">
        <v>2.3</v>
      </c>
      <c r="AX55" s="36" t="n">
        <v>6.3</v>
      </c>
      <c r="AY55" s="36" t="n">
        <v>6.5</v>
      </c>
      <c r="AZ55" s="36" t="n">
        <v>7.2</v>
      </c>
      <c r="BA55" s="36" t="n">
        <v>8.1</v>
      </c>
      <c r="BB55" s="36" t="n">
        <v>8</v>
      </c>
      <c r="BC55" s="36" t="n">
        <v>6.7</v>
      </c>
      <c r="BD55" s="36" t="n">
        <v>10</v>
      </c>
      <c r="BE55" s="36" t="n">
        <v>10</v>
      </c>
      <c r="BF55" s="36" t="n">
        <v>4.5</v>
      </c>
      <c r="BG55" s="36" t="n">
        <v>6.9</v>
      </c>
      <c r="BH55" s="36" t="n">
        <v>7.6</v>
      </c>
      <c r="BI55" s="36" t="n">
        <v>4.3</v>
      </c>
      <c r="BJ55" s="36" t="n">
        <v>6.3</v>
      </c>
      <c r="BK55" s="36" t="n">
        <v>6.9</v>
      </c>
      <c r="BL55" s="36" t="n">
        <v>8.199999999999999</v>
      </c>
      <c r="BM55" s="36" t="n">
        <v>8.300000000000001</v>
      </c>
      <c r="BN55" s="36" t="n">
        <v>5.8</v>
      </c>
      <c r="BO55" s="36" t="n">
        <v>5.5</v>
      </c>
      <c r="BP55" s="36" t="n">
        <v>4.1</v>
      </c>
      <c r="BQ55" s="36" t="n">
        <v>4.4</v>
      </c>
      <c r="BR55" s="36" t="n">
        <v>5.2</v>
      </c>
      <c r="BS55" s="36" t="n">
        <v>6.2</v>
      </c>
      <c r="BT55" s="36" t="n">
        <v>3.8</v>
      </c>
      <c r="BU55" s="36" t="n">
        <v>6.5</v>
      </c>
      <c r="BV55" s="33" t="s">
        <v>122</v>
      </c>
      <c r="BW55" s="33" t="s">
        <v>588</v>
      </c>
      <c r="BX55" s="33" t="s">
        <v>189</v>
      </c>
      <c r="BY55" s="33" t="s">
        <v>125</v>
      </c>
      <c r="BZ55" s="33" t="s">
        <v>589</v>
      </c>
      <c r="CA55" s="33" t="s">
        <v>590</v>
      </c>
      <c r="CB55" s="33" t="s">
        <v>591</v>
      </c>
      <c r="CC55" s="33" t="s"/>
      <c r="CD55" s="33" t="s">
        <v>129</v>
      </c>
      <c r="CE55" s="33" t="s">
        <v>146</v>
      </c>
      <c r="CF55" s="33" t="s">
        <v>146</v>
      </c>
      <c r="CG55" s="33" t="s">
        <v>296</v>
      </c>
      <c r="CH55" s="33" t="s">
        <v>240</v>
      </c>
      <c r="CI55" s="33" t="s">
        <v>174</v>
      </c>
      <c r="CJ55" s="33" t="s">
        <v>121</v>
      </c>
      <c r="CK55" s="33" t="n">
        <v>5.4</v>
      </c>
      <c r="CL55" s="33" t="n">
        <v>9.4</v>
      </c>
      <c r="CM55" s="33" t="n">
        <v>83</v>
      </c>
      <c r="CN55" s="27" t="n">
        <v>0.88</v>
      </c>
    </row>
    <row r="56" spans="1:92">
      <c r="A56" s="33" t="s">
        <v>592</v>
      </c>
      <c r="B56" s="33" t="s">
        <v>593</v>
      </c>
      <c r="C56" s="33">
        <f>BX56&amp;"/"&amp;BV56&amp;"/"&amp;BY56</f>
        <v/>
      </c>
      <c r="D56" s="176">
        <f>AVERAGE(H56:L56)</f>
        <v/>
      </c>
      <c r="E56" s="176">
        <f>AVERAGE(M56:N56)</f>
        <v/>
      </c>
      <c r="F56" s="176">
        <f>AVERAGE(O56)</f>
        <v/>
      </c>
      <c r="G56" s="176">
        <f>AVERAGE(P56:Q56)</f>
        <v/>
      </c>
      <c r="H56" s="175" t="n">
        <v>3.9</v>
      </c>
      <c r="I56" s="175" t="n">
        <v>7.1</v>
      </c>
      <c r="J56" s="175" t="n">
        <v>5.5</v>
      </c>
      <c r="K56" s="175" t="n">
        <v>4.6</v>
      </c>
      <c r="L56" s="175" t="n">
        <v>10</v>
      </c>
      <c r="M56" s="175" t="n">
        <v>7.9</v>
      </c>
      <c r="N56" s="175" t="n">
        <v>2.4</v>
      </c>
      <c r="O56" s="175" t="n">
        <v>4</v>
      </c>
      <c r="P56" s="175" t="n">
        <v>9.199999999999999</v>
      </c>
      <c r="Q56" s="175" t="n">
        <v>4.2</v>
      </c>
      <c r="R56" s="33" t="s">
        <v>121</v>
      </c>
      <c r="S56" s="33" t="n">
        <v>5.8</v>
      </c>
      <c r="T56" s="33" t="n">
        <v>8.9</v>
      </c>
      <c r="U56" s="33" t="n">
        <v>133</v>
      </c>
      <c r="V56" s="33" t="n">
        <v>3.9</v>
      </c>
      <c r="W56" s="33" t="n">
        <v>7.1</v>
      </c>
      <c r="X56" s="33" t="n">
        <v>5.4</v>
      </c>
      <c r="Y56" s="33" t="n">
        <v>5.7</v>
      </c>
      <c r="Z56" s="33" t="n">
        <v>6.4</v>
      </c>
      <c r="AA56" s="33" t="n">
        <v>4.5</v>
      </c>
      <c r="AB56" s="33" t="n">
        <v>4.6</v>
      </c>
      <c r="AC56" s="33" t="n">
        <v>10</v>
      </c>
      <c r="AD56" s="33" t="n">
        <v>7.9</v>
      </c>
      <c r="AE56" s="33" t="n">
        <v>2.4</v>
      </c>
      <c r="AF56" s="33" t="n">
        <v>4</v>
      </c>
      <c r="AG56" s="33" t="n">
        <v>9.199999999999999</v>
      </c>
      <c r="AH56" s="33" t="n">
        <v>4.2</v>
      </c>
      <c r="AI56" s="36" t="n">
        <v>6.3</v>
      </c>
      <c r="AJ56" s="36" t="n">
        <v>3</v>
      </c>
      <c r="AK56" s="36" t="n">
        <v>4</v>
      </c>
      <c r="AL56" s="36" t="n">
        <v>6.8</v>
      </c>
      <c r="AM56" s="36" t="n">
        <v>8.4</v>
      </c>
      <c r="AN56" s="36" t="n">
        <v>5.2</v>
      </c>
      <c r="AO56" s="47" t="n">
        <v>6.4</v>
      </c>
      <c r="AP56" s="47" t="n">
        <v>5.5</v>
      </c>
      <c r="AQ56" s="47" t="n">
        <v>4.4</v>
      </c>
      <c r="AR56" s="36" t="n">
        <v>4</v>
      </c>
      <c r="AS56" s="36" t="n">
        <v>6.3</v>
      </c>
      <c r="AT56" s="36" t="n">
        <v>6.5</v>
      </c>
      <c r="AU56" s="36" t="n">
        <v>8.300000000000001</v>
      </c>
      <c r="AV56" s="36" t="n">
        <v>2.5</v>
      </c>
      <c r="AW56" s="36" t="n">
        <v>7.5</v>
      </c>
      <c r="AX56" s="36" t="n">
        <v>1.9</v>
      </c>
      <c r="AY56" s="36" t="n">
        <v>8.300000000000001</v>
      </c>
      <c r="AZ56" s="36" t="n">
        <v>4.4</v>
      </c>
      <c r="BA56" s="36" t="n">
        <v>7.2</v>
      </c>
      <c r="BB56" s="36" t="n">
        <v>4.4</v>
      </c>
      <c r="BC56" s="36" t="n">
        <v>3.3</v>
      </c>
      <c r="BD56" s="36" t="n">
        <v>8.5</v>
      </c>
      <c r="BE56" s="36" t="n">
        <v>10</v>
      </c>
      <c r="BF56" s="36" t="n">
        <v>6.5</v>
      </c>
      <c r="BG56" s="36" t="n">
        <v>7.5</v>
      </c>
      <c r="BH56" s="36" t="n">
        <v>9.199999999999999</v>
      </c>
      <c r="BI56" s="36" t="n">
        <v>4.3</v>
      </c>
      <c r="BJ56" s="36" t="n">
        <v>4.7</v>
      </c>
      <c r="BK56" s="36" t="n">
        <v>3.2</v>
      </c>
      <c r="BL56" s="36" t="n">
        <v>3</v>
      </c>
      <c r="BM56" s="36" t="n">
        <v>8.300000000000001</v>
      </c>
      <c r="BN56" s="36" t="n">
        <v>3</v>
      </c>
      <c r="BO56" s="36" t="n">
        <v>2.1</v>
      </c>
      <c r="BP56" s="36" t="n">
        <v>9.4</v>
      </c>
      <c r="BQ56" s="36" t="n">
        <v>8.699999999999999</v>
      </c>
      <c r="BR56" s="36" t="n">
        <v>8</v>
      </c>
      <c r="BS56" s="36" t="n">
        <v>5.3</v>
      </c>
      <c r="BT56" s="36" t="n">
        <v>1</v>
      </c>
      <c r="BU56" s="36" t="n">
        <v>7.7</v>
      </c>
      <c r="BV56" s="33" t="s">
        <v>122</v>
      </c>
      <c r="BW56" s="33" t="s">
        <v>594</v>
      </c>
      <c r="BX56" s="33" t="s">
        <v>254</v>
      </c>
      <c r="BY56" s="33" t="s">
        <v>125</v>
      </c>
      <c r="BZ56" s="33" t="s">
        <v>595</v>
      </c>
      <c r="CA56" s="33" t="s">
        <v>596</v>
      </c>
      <c r="CB56" s="33" t="s">
        <v>597</v>
      </c>
      <c r="CC56" s="33" t="s"/>
      <c r="CD56" s="33" t="s">
        <v>129</v>
      </c>
      <c r="CE56" s="33" t="s">
        <v>130</v>
      </c>
      <c r="CF56" s="33" t="s">
        <v>130</v>
      </c>
      <c r="CG56" s="33" t="s">
        <v>583</v>
      </c>
      <c r="CH56" s="33" t="s">
        <v>132</v>
      </c>
      <c r="CI56" s="33" t="s">
        <v>174</v>
      </c>
      <c r="CJ56" s="33" t="s">
        <v>121</v>
      </c>
      <c r="CK56" s="33" t="n">
        <v>5.8</v>
      </c>
      <c r="CL56" s="33" t="n">
        <v>8.9</v>
      </c>
      <c r="CM56" s="33" t="n">
        <v>133</v>
      </c>
      <c r="CN56" s="27" t="n">
        <v>0.77</v>
      </c>
    </row>
    <row r="57" spans="1:92">
      <c r="A57" s="33" t="s">
        <v>598</v>
      </c>
      <c r="B57" s="33" t="s">
        <v>599</v>
      </c>
      <c r="C57" s="33">
        <f>BX57&amp;"/"&amp;BV57&amp;"/"&amp;BY57</f>
        <v/>
      </c>
      <c r="D57" s="176">
        <f>AVERAGE(H57:L57)</f>
        <v/>
      </c>
      <c r="E57" s="176">
        <f>AVERAGE(M57:N57)</f>
        <v/>
      </c>
      <c r="F57" s="171">
        <f>AVERAGE(O57)</f>
        <v/>
      </c>
      <c r="G57" s="171">
        <f>AVERAGE(P57:Q57)</f>
        <v/>
      </c>
      <c r="H57" s="175" t="n">
        <v>6.5</v>
      </c>
      <c r="I57" s="175" t="n">
        <v>1.4</v>
      </c>
      <c r="J57" s="175" t="n">
        <v>4.7</v>
      </c>
      <c r="K57" s="175" t="n">
        <v>5.9</v>
      </c>
      <c r="L57" s="175" t="n">
        <v>10</v>
      </c>
      <c r="M57" s="175" t="n">
        <v>4.3</v>
      </c>
      <c r="N57" s="175" t="n">
        <v>6.9</v>
      </c>
      <c r="O57" s="175" t="n">
        <v>1</v>
      </c>
      <c r="P57" s="175" t="n">
        <v>2.4</v>
      </c>
      <c r="Q57" s="175" t="n">
        <v>4.2</v>
      </c>
      <c r="R57" s="33" t="s">
        <v>121</v>
      </c>
      <c r="S57" s="33" t="n">
        <v>5.8</v>
      </c>
      <c r="T57" s="33" t="n">
        <v>9</v>
      </c>
      <c r="U57" s="33" t="n">
        <v>63</v>
      </c>
      <c r="V57" s="33" t="n">
        <v>6.5</v>
      </c>
      <c r="W57" s="33" t="n">
        <v>1.4</v>
      </c>
      <c r="X57" s="33" t="n">
        <v>4.2</v>
      </c>
      <c r="Y57" s="33" t="n">
        <v>3.2</v>
      </c>
      <c r="Z57" s="33" t="n">
        <v>3.8</v>
      </c>
      <c r="AA57" s="33" t="n">
        <v>7.7</v>
      </c>
      <c r="AB57" s="33" t="n">
        <v>5.9</v>
      </c>
      <c r="AC57" s="33" t="n">
        <v>10</v>
      </c>
      <c r="AD57" s="33" t="n">
        <v>4.3</v>
      </c>
      <c r="AE57" s="33" t="n">
        <v>6.9</v>
      </c>
      <c r="AF57" s="33" t="n">
        <v>1</v>
      </c>
      <c r="AG57" s="33" t="n">
        <v>2.4</v>
      </c>
      <c r="AH57" s="33" t="n">
        <v>4.2</v>
      </c>
      <c r="AI57" s="36" t="n">
        <v>4.4</v>
      </c>
      <c r="AJ57" s="36" t="n">
        <v>6.6</v>
      </c>
      <c r="AK57" s="36" t="n">
        <v>7.5</v>
      </c>
      <c r="AL57" s="36" t="n">
        <v>1.7</v>
      </c>
      <c r="AM57" s="36" t="n">
        <v>2.6</v>
      </c>
      <c r="AN57" s="36" t="n">
        <v>2</v>
      </c>
      <c r="AO57" s="47" t="n">
        <v>2.8</v>
      </c>
      <c r="AP57" s="47" t="n">
        <v>5.5</v>
      </c>
      <c r="AQ57" s="47" t="n">
        <v>5.7</v>
      </c>
      <c r="AR57" s="36" t="n">
        <v>1.5</v>
      </c>
      <c r="AS57" s="36" t="n">
        <v>4.4</v>
      </c>
      <c r="AT57" s="36" t="n">
        <v>6.5</v>
      </c>
      <c r="AU57" s="36" t="n">
        <v>3</v>
      </c>
      <c r="AV57" s="36" t="n">
        <v>4.5</v>
      </c>
      <c r="AW57" s="36" t="n">
        <v>5.7</v>
      </c>
      <c r="AX57" s="36" t="n">
        <v>8.5</v>
      </c>
      <c r="AY57" s="36" t="n">
        <v>4.1</v>
      </c>
      <c r="AZ57" s="36" t="n">
        <v>8.1</v>
      </c>
      <c r="BA57" s="36" t="n">
        <v>7.2</v>
      </c>
      <c r="BB57" s="36" t="n">
        <v>8</v>
      </c>
      <c r="BC57" s="36" t="n">
        <v>2.1</v>
      </c>
      <c r="BD57" s="36" t="n">
        <v>10</v>
      </c>
      <c r="BE57" s="36" t="n">
        <v>8.5</v>
      </c>
      <c r="BF57" s="36" t="n">
        <v>8.5</v>
      </c>
      <c r="BG57" s="36" t="n">
        <v>4</v>
      </c>
      <c r="BH57" s="36" t="n">
        <v>6</v>
      </c>
      <c r="BI57" s="36" t="n">
        <v>4.3</v>
      </c>
      <c r="BJ57" s="36" t="n">
        <v>7.4</v>
      </c>
      <c r="BK57" s="36" t="n">
        <v>6.9</v>
      </c>
      <c r="BL57" s="36" t="n">
        <v>4.8</v>
      </c>
      <c r="BM57" s="36" t="n">
        <v>1.4</v>
      </c>
      <c r="BN57" s="36" t="n">
        <v>1.5</v>
      </c>
      <c r="BO57" s="36" t="n">
        <v>3.8</v>
      </c>
      <c r="BP57" s="36" t="n">
        <v>2.1</v>
      </c>
      <c r="BQ57" s="36" t="n">
        <v>3.8</v>
      </c>
      <c r="BR57" s="36" t="n">
        <v>2.4</v>
      </c>
      <c r="BS57" s="36" t="n">
        <v>4.4</v>
      </c>
      <c r="BT57" s="36" t="n">
        <v>6.6</v>
      </c>
      <c r="BU57" s="36" t="n">
        <v>3</v>
      </c>
      <c r="BV57" s="33" t="s">
        <v>140</v>
      </c>
      <c r="BW57" s="33" t="s">
        <v>600</v>
      </c>
      <c r="BX57" s="33" t="s">
        <v>201</v>
      </c>
      <c r="BY57" s="33" t="s">
        <v>156</v>
      </c>
      <c r="BZ57" s="33" t="s">
        <v>601</v>
      </c>
      <c r="CA57" s="33" t="s">
        <v>602</v>
      </c>
      <c r="CB57" s="33" t="s">
        <v>603</v>
      </c>
      <c r="CC57" s="33" t="s"/>
      <c r="CD57" s="33" t="s">
        <v>129</v>
      </c>
      <c r="CE57" s="33" t="s">
        <v>130</v>
      </c>
      <c r="CF57" s="33" t="s">
        <v>130</v>
      </c>
      <c r="CG57" s="33" t="s">
        <v>604</v>
      </c>
      <c r="CH57" s="33" t="s">
        <v>132</v>
      </c>
      <c r="CI57" s="33" t="s">
        <v>133</v>
      </c>
      <c r="CJ57" s="33" t="s">
        <v>121</v>
      </c>
      <c r="CK57" s="33" t="s">
        <v>605</v>
      </c>
      <c r="CL57" s="33" t="s">
        <v>172</v>
      </c>
      <c r="CM57" s="33" t="s">
        <v>606</v>
      </c>
      <c r="CN57" s="33" t="s">
        <v>607</v>
      </c>
    </row>
    <row r="58" spans="1:92">
      <c r="A58" s="33" t="s">
        <v>608</v>
      </c>
      <c r="B58" s="33" t="s">
        <v>609</v>
      </c>
      <c r="C58" s="33">
        <f>BX58&amp;"/"&amp;BV58&amp;"/"&amp;BY58</f>
        <v/>
      </c>
      <c r="D58" s="176">
        <f>AVERAGE(H58:L58)</f>
        <v/>
      </c>
      <c r="E58" s="176">
        <f>AVERAGE(M58:N58)</f>
        <v/>
      </c>
      <c r="F58" s="171">
        <f>AVERAGE(O58)</f>
        <v/>
      </c>
      <c r="G58" s="171">
        <f>AVERAGE(P58:Q58)</f>
        <v/>
      </c>
      <c r="H58" s="175" t="n">
        <v>5.6</v>
      </c>
      <c r="I58" s="175" t="n">
        <v>4.5</v>
      </c>
      <c r="J58" s="175" t="n">
        <v>5.9</v>
      </c>
      <c r="K58" s="175" t="n">
        <v>6.7</v>
      </c>
      <c r="L58" s="175" t="n">
        <v>9</v>
      </c>
      <c r="M58" s="175" t="n">
        <v>6.9</v>
      </c>
      <c r="N58" s="175" t="n">
        <v>7</v>
      </c>
      <c r="O58" s="175" t="n">
        <v>3.5</v>
      </c>
      <c r="P58" s="175" t="n">
        <v>5.3</v>
      </c>
      <c r="Q58" s="175" t="n">
        <v>5.5</v>
      </c>
      <c r="R58" s="33" t="s">
        <v>121</v>
      </c>
      <c r="S58" s="33" t="n">
        <v>4.4</v>
      </c>
      <c r="T58" s="33" t="n">
        <v>9.4</v>
      </c>
      <c r="U58" s="33" t="n">
        <v>94</v>
      </c>
      <c r="V58" s="33" t="n">
        <v>5.6</v>
      </c>
      <c r="W58" s="33" t="n">
        <v>4.5</v>
      </c>
      <c r="X58" s="33" t="n">
        <v>6.3</v>
      </c>
      <c r="Y58" s="33" t="n">
        <v>3.8</v>
      </c>
      <c r="Z58" s="33" t="n">
        <v>5.1</v>
      </c>
      <c r="AA58" s="33" t="n">
        <v>8.199999999999999</v>
      </c>
      <c r="AB58" s="33" t="n">
        <v>6.7</v>
      </c>
      <c r="AC58" s="33" t="n">
        <v>9</v>
      </c>
      <c r="AD58" s="33" t="n">
        <v>6.9</v>
      </c>
      <c r="AE58" s="33" t="n">
        <v>7</v>
      </c>
      <c r="AF58" s="33" t="n">
        <v>3.5</v>
      </c>
      <c r="AG58" s="33" t="n">
        <v>5.3</v>
      </c>
      <c r="AH58" s="33" t="n">
        <v>5.5</v>
      </c>
      <c r="AI58" s="36" t="n">
        <v>4.4</v>
      </c>
      <c r="AJ58" s="36" t="n">
        <v>6.6</v>
      </c>
      <c r="AK58" s="36" t="n">
        <v>5.7</v>
      </c>
      <c r="AL58" s="36" t="n">
        <v>6.8</v>
      </c>
      <c r="AM58" s="36" t="n">
        <v>4.1</v>
      </c>
      <c r="AN58" s="36" t="n">
        <v>3.2</v>
      </c>
      <c r="AO58" s="47" t="n">
        <v>5.5</v>
      </c>
      <c r="AP58" s="47" t="n">
        <v>5.5</v>
      </c>
      <c r="AQ58" s="47" t="n">
        <v>7</v>
      </c>
      <c r="AR58" s="36" t="n">
        <v>4.6</v>
      </c>
      <c r="AS58" s="36" t="n">
        <v>2.4</v>
      </c>
      <c r="AT58" s="36" t="n">
        <v>6.5</v>
      </c>
      <c r="AU58" s="36" t="n">
        <v>1.9</v>
      </c>
      <c r="AV58" s="36" t="n">
        <v>6.4</v>
      </c>
      <c r="AW58" s="36" t="n">
        <v>7.5</v>
      </c>
      <c r="AX58" s="36" t="n">
        <v>6.3</v>
      </c>
      <c r="AY58" s="36" t="n">
        <v>7.1</v>
      </c>
      <c r="AZ58" s="36" t="n">
        <v>8.1</v>
      </c>
      <c r="BA58" s="36" t="n">
        <v>8.1</v>
      </c>
      <c r="BB58" s="36" t="n">
        <v>5.6</v>
      </c>
      <c r="BC58" s="36" t="n">
        <v>5</v>
      </c>
      <c r="BD58" s="36" t="n">
        <v>10</v>
      </c>
      <c r="BE58" s="36" t="n">
        <v>6.5</v>
      </c>
      <c r="BF58" s="36" t="n">
        <v>6.5</v>
      </c>
      <c r="BG58" s="36" t="n">
        <v>4</v>
      </c>
      <c r="BH58" s="36" t="n">
        <v>7.6</v>
      </c>
      <c r="BI58" s="36" t="n">
        <v>7.5</v>
      </c>
      <c r="BJ58" s="36" t="n">
        <v>5.8</v>
      </c>
      <c r="BK58" s="36" t="n">
        <v>8.699999999999999</v>
      </c>
      <c r="BL58" s="36" t="n">
        <v>4.8</v>
      </c>
      <c r="BM58" s="36" t="n">
        <v>4.2</v>
      </c>
      <c r="BN58" s="36" t="n">
        <v>1</v>
      </c>
      <c r="BO58" s="36" t="n">
        <v>7.2</v>
      </c>
      <c r="BP58" s="36" t="n">
        <v>4.1</v>
      </c>
      <c r="BQ58" s="36" t="n">
        <v>5.4</v>
      </c>
      <c r="BR58" s="36" t="n">
        <v>6.6</v>
      </c>
      <c r="BS58" s="36" t="n">
        <v>9.1</v>
      </c>
      <c r="BT58" s="36" t="n">
        <v>3.8</v>
      </c>
      <c r="BU58" s="36" t="n">
        <v>3.6</v>
      </c>
      <c r="BV58" s="33" t="s">
        <v>122</v>
      </c>
      <c r="BW58" s="33" t="s">
        <v>610</v>
      </c>
      <c r="BX58" s="33" t="s">
        <v>142</v>
      </c>
      <c r="BY58" s="33" t="s">
        <v>125</v>
      </c>
      <c r="BZ58" s="33" t="s">
        <v>611</v>
      </c>
      <c r="CA58" s="33" t="s">
        <v>612</v>
      </c>
      <c r="CB58" s="33" t="s">
        <v>613</v>
      </c>
      <c r="CC58" s="33" t="s"/>
      <c r="CD58" s="33" t="s">
        <v>129</v>
      </c>
      <c r="CE58" s="33" t="s">
        <v>130</v>
      </c>
      <c r="CF58" s="33" t="s">
        <v>130</v>
      </c>
      <c r="CG58" s="33" t="s">
        <v>614</v>
      </c>
      <c r="CH58" s="33" t="s">
        <v>132</v>
      </c>
      <c r="CI58" s="33" t="s">
        <v>133</v>
      </c>
      <c r="CJ58" s="33" t="s">
        <v>121</v>
      </c>
      <c r="CK58" s="33" t="s">
        <v>149</v>
      </c>
      <c r="CL58" s="33" t="s">
        <v>269</v>
      </c>
      <c r="CM58" s="33" t="s">
        <v>219</v>
      </c>
      <c r="CN58" s="33" t="s">
        <v>164</v>
      </c>
    </row>
    <row r="59" spans="1:92">
      <c r="A59" s="33" t="s">
        <v>615</v>
      </c>
      <c r="B59" s="33" t="s">
        <v>616</v>
      </c>
      <c r="C59" s="33">
        <f>BX59&amp;"/"&amp;BV59&amp;"/"&amp;BY59</f>
        <v/>
      </c>
      <c r="D59" s="176">
        <f>AVERAGE(H59:L59)</f>
        <v/>
      </c>
      <c r="E59" s="176">
        <f>AVERAGE(M59:N59)</f>
        <v/>
      </c>
      <c r="F59" s="176">
        <f>AVERAGE(O59)</f>
        <v/>
      </c>
      <c r="G59" s="176">
        <f>AVERAGE(P59:Q59)</f>
        <v/>
      </c>
      <c r="H59" s="175" t="n">
        <v>3.8</v>
      </c>
      <c r="I59" s="175" t="n">
        <v>7</v>
      </c>
      <c r="J59" s="175" t="n">
        <v>7.4</v>
      </c>
      <c r="K59" s="175" t="n">
        <v>5.3</v>
      </c>
      <c r="L59" s="175" t="n">
        <v>7.9</v>
      </c>
      <c r="M59" s="175" t="n">
        <v>6</v>
      </c>
      <c r="N59" s="175" t="n">
        <v>6.5</v>
      </c>
      <c r="O59" s="175" t="n">
        <v>7.7</v>
      </c>
      <c r="P59" s="175" t="n">
        <v>7</v>
      </c>
      <c r="Q59" s="175" t="n">
        <v>6.9</v>
      </c>
      <c r="R59" s="33" t="s">
        <v>121</v>
      </c>
      <c r="S59" s="33" t="n">
        <v>4.9</v>
      </c>
      <c r="T59" s="33" t="n">
        <v>9.800000000000001</v>
      </c>
      <c r="U59" s="33" t="n">
        <v>79</v>
      </c>
      <c r="V59" s="33" t="n">
        <v>3.8</v>
      </c>
      <c r="W59" s="33" t="n">
        <v>7</v>
      </c>
      <c r="X59" s="33" t="n">
        <v>8</v>
      </c>
      <c r="Y59" s="33" t="n">
        <v>7.1</v>
      </c>
      <c r="Z59" s="33" t="n">
        <v>5.3</v>
      </c>
      <c r="AA59" s="33" t="n">
        <v>9.1</v>
      </c>
      <c r="AB59" s="33" t="n">
        <v>5.3</v>
      </c>
      <c r="AC59" s="33" t="n">
        <v>7.9</v>
      </c>
      <c r="AD59" s="33" t="n">
        <v>6</v>
      </c>
      <c r="AE59" s="33" t="n">
        <v>6.5</v>
      </c>
      <c r="AF59" s="33" t="n">
        <v>7.7</v>
      </c>
      <c r="AG59" s="33" t="n">
        <v>7</v>
      </c>
      <c r="AH59" s="33" t="n">
        <v>6.9</v>
      </c>
      <c r="AI59" s="36" t="n">
        <v>4.4</v>
      </c>
      <c r="AJ59" s="36" t="n">
        <v>4.8</v>
      </c>
      <c r="AK59" s="36" t="n">
        <v>4</v>
      </c>
      <c r="AL59" s="36" t="n">
        <v>7.4</v>
      </c>
      <c r="AM59" s="36" t="n">
        <v>6.2</v>
      </c>
      <c r="AN59" s="36" t="n">
        <v>6.5</v>
      </c>
      <c r="AO59" s="47" t="n">
        <v>6.4</v>
      </c>
      <c r="AP59" s="47" t="n">
        <v>9.1</v>
      </c>
      <c r="AQ59" s="47" t="n">
        <v>5.7</v>
      </c>
      <c r="AR59" s="36" t="n">
        <v>6.4</v>
      </c>
      <c r="AS59" s="36" t="n">
        <v>8.300000000000001</v>
      </c>
      <c r="AT59" s="36" t="n">
        <v>4.8</v>
      </c>
      <c r="AU59" s="36" t="n">
        <v>6</v>
      </c>
      <c r="AV59" s="36" t="n">
        <v>4.5</v>
      </c>
      <c r="AW59" s="36" t="n">
        <v>5.7</v>
      </c>
      <c r="AX59" s="36" t="n">
        <v>9.699999999999999</v>
      </c>
      <c r="AY59" s="36" t="n">
        <v>8.300000000000001</v>
      </c>
      <c r="AZ59" s="36" t="n">
        <v>5.3</v>
      </c>
      <c r="BA59" s="36" t="n">
        <v>4.4</v>
      </c>
      <c r="BB59" s="36" t="n">
        <v>6.8</v>
      </c>
      <c r="BC59" s="36" t="n">
        <v>5</v>
      </c>
      <c r="BD59" s="36" t="n">
        <v>10</v>
      </c>
      <c r="BE59" s="36" t="n">
        <v>4.5</v>
      </c>
      <c r="BF59" s="36" t="n">
        <v>6.5</v>
      </c>
      <c r="BG59" s="36" t="n">
        <v>4</v>
      </c>
      <c r="BH59" s="36" t="n">
        <v>6</v>
      </c>
      <c r="BI59" s="36" t="n">
        <v>7.5</v>
      </c>
      <c r="BJ59" s="36" t="n">
        <v>6.9</v>
      </c>
      <c r="BK59" s="36" t="n">
        <v>3.2</v>
      </c>
      <c r="BL59" s="36" t="n">
        <v>8.199999999999999</v>
      </c>
      <c r="BM59" s="36" t="n">
        <v>8.300000000000001</v>
      </c>
      <c r="BN59" s="36" t="n">
        <v>7.3</v>
      </c>
      <c r="BO59" s="36" t="n">
        <v>5.5</v>
      </c>
      <c r="BP59" s="36" t="n">
        <v>5.4</v>
      </c>
      <c r="BQ59" s="36" t="n">
        <v>7.6</v>
      </c>
      <c r="BR59" s="36" t="n">
        <v>7.3</v>
      </c>
      <c r="BS59" s="36" t="n">
        <v>7.2</v>
      </c>
      <c r="BT59" s="36" t="n">
        <v>5.5</v>
      </c>
      <c r="BU59" s="36" t="n">
        <v>6.5</v>
      </c>
      <c r="BV59" s="33" t="s">
        <v>122</v>
      </c>
      <c r="BW59" s="33" t="s">
        <v>617</v>
      </c>
      <c r="BX59" s="33" t="s">
        <v>168</v>
      </c>
      <c r="BY59" s="33" t="s">
        <v>156</v>
      </c>
      <c r="BZ59" s="33" t="s">
        <v>618</v>
      </c>
      <c r="CA59" s="33" t="s">
        <v>619</v>
      </c>
      <c r="CB59" s="33" t="s">
        <v>620</v>
      </c>
      <c r="CC59" s="33" t="s"/>
      <c r="CD59" s="33" t="s">
        <v>129</v>
      </c>
      <c r="CE59" s="33" t="s">
        <v>146</v>
      </c>
      <c r="CF59" s="33" t="s">
        <v>130</v>
      </c>
      <c r="CG59" s="33" t="s">
        <v>460</v>
      </c>
      <c r="CH59" s="33" t="s">
        <v>132</v>
      </c>
      <c r="CI59" s="33" t="s">
        <v>174</v>
      </c>
      <c r="CJ59" s="33" t="s">
        <v>121</v>
      </c>
      <c r="CK59" s="33" t="n">
        <v>4.9</v>
      </c>
      <c r="CL59" s="33" t="n">
        <v>9.800000000000001</v>
      </c>
      <c r="CM59" s="33" t="n">
        <v>79</v>
      </c>
      <c r="CN59" s="27" t="n">
        <v>0.92</v>
      </c>
    </row>
    <row r="60" spans="1:92">
      <c r="A60" s="33" t="s">
        <v>621</v>
      </c>
      <c r="B60" s="33" t="s">
        <v>622</v>
      </c>
      <c r="C60" s="33">
        <f>BX60&amp;"/"&amp;BV60&amp;"/"&amp;BY60</f>
        <v/>
      </c>
      <c r="D60" s="176">
        <f>AVERAGE(H60:L60)</f>
        <v/>
      </c>
      <c r="E60" s="176">
        <f>AVERAGE(M60:N60)</f>
        <v/>
      </c>
      <c r="F60" s="171">
        <f>AVERAGE(O60)</f>
        <v/>
      </c>
      <c r="G60" s="171">
        <f>AVERAGE(P60:Q60)</f>
        <v/>
      </c>
      <c r="H60" s="175" t="n">
        <v>6.5</v>
      </c>
      <c r="I60" s="175" t="n">
        <v>7.2</v>
      </c>
      <c r="J60" s="175" t="n">
        <v>7.3</v>
      </c>
      <c r="K60" s="175" t="n">
        <v>7.4</v>
      </c>
      <c r="L60" s="175" t="n">
        <v>10</v>
      </c>
      <c r="M60" s="175" t="n">
        <v>7.6</v>
      </c>
      <c r="N60" s="175" t="n">
        <v>8.4</v>
      </c>
      <c r="O60" s="175" t="n">
        <v>8.300000000000001</v>
      </c>
      <c r="P60" s="175" t="n">
        <v>6.2</v>
      </c>
      <c r="Q60" s="175" t="n">
        <v>6.8</v>
      </c>
      <c r="R60" s="33" t="s">
        <v>121</v>
      </c>
      <c r="S60" s="33" t="n">
        <v>5.4</v>
      </c>
      <c r="T60" s="33" t="n">
        <v>9</v>
      </c>
      <c r="U60" s="33" t="n">
        <v>89</v>
      </c>
      <c r="V60" s="33" t="n">
        <v>6.5</v>
      </c>
      <c r="W60" s="33" t="n">
        <v>7.2</v>
      </c>
      <c r="X60" s="33" t="n">
        <v>7</v>
      </c>
      <c r="Y60" s="33" t="n">
        <v>8.6</v>
      </c>
      <c r="Z60" s="33" t="n">
        <v>3.7</v>
      </c>
      <c r="AA60" s="33" t="n">
        <v>10</v>
      </c>
      <c r="AB60" s="33" t="n">
        <v>7.4</v>
      </c>
      <c r="AC60" s="33" t="n">
        <v>10</v>
      </c>
      <c r="AD60" s="33" t="n">
        <v>7.6</v>
      </c>
      <c r="AE60" s="33" t="n">
        <v>8.4</v>
      </c>
      <c r="AF60" s="33" t="n">
        <v>8.300000000000001</v>
      </c>
      <c r="AG60" s="33" t="n">
        <v>6.2</v>
      </c>
      <c r="AH60" s="33" t="n">
        <v>6.8</v>
      </c>
      <c r="AI60" s="36" t="n">
        <v>6.3</v>
      </c>
      <c r="AJ60" s="36" t="n">
        <v>6.6</v>
      </c>
      <c r="AK60" s="36" t="n">
        <v>5.7</v>
      </c>
      <c r="AL60" s="36" t="n">
        <v>7.4</v>
      </c>
      <c r="AM60" s="36" t="n">
        <v>6.2</v>
      </c>
      <c r="AN60" s="36" t="n">
        <v>7.1</v>
      </c>
      <c r="AO60" s="47" t="n">
        <v>8.199999999999999</v>
      </c>
      <c r="AP60" s="47" t="n">
        <v>5.5</v>
      </c>
      <c r="AQ60" s="47" t="n">
        <v>5.7</v>
      </c>
      <c r="AR60" s="36" t="n">
        <v>7.7</v>
      </c>
      <c r="AS60" s="36" t="n">
        <v>6.3</v>
      </c>
      <c r="AT60" s="36" t="n">
        <v>8.1</v>
      </c>
      <c r="AU60" s="36" t="n">
        <v>1</v>
      </c>
      <c r="AV60" s="36" t="n">
        <v>6.4</v>
      </c>
      <c r="AW60" s="36" t="n">
        <v>5.7</v>
      </c>
      <c r="AX60" s="36" t="n">
        <v>8</v>
      </c>
      <c r="AY60" s="36" t="n">
        <v>8.300000000000001</v>
      </c>
      <c r="AZ60" s="36" t="n">
        <v>9.1</v>
      </c>
      <c r="BA60" s="36" t="n">
        <v>5.3</v>
      </c>
      <c r="BB60" s="36" t="n">
        <v>6.8</v>
      </c>
      <c r="BC60" s="36" t="n">
        <v>7.9</v>
      </c>
      <c r="BD60" s="36" t="n">
        <v>10</v>
      </c>
      <c r="BE60" s="36" t="n">
        <v>6.5</v>
      </c>
      <c r="BF60" s="36" t="n">
        <v>10</v>
      </c>
      <c r="BG60" s="36" t="n">
        <v>5.2</v>
      </c>
      <c r="BH60" s="36" t="n">
        <v>7.6</v>
      </c>
      <c r="BI60" s="36" t="n">
        <v>7.5</v>
      </c>
      <c r="BJ60" s="36" t="n">
        <v>8.5</v>
      </c>
      <c r="BK60" s="36" t="n">
        <v>5</v>
      </c>
      <c r="BL60" s="36" t="n">
        <v>8.199999999999999</v>
      </c>
      <c r="BM60" s="36" t="n">
        <v>6.2</v>
      </c>
      <c r="BN60" s="36" t="n">
        <v>7.3</v>
      </c>
      <c r="BO60" s="36" t="n">
        <v>8.800000000000001</v>
      </c>
      <c r="BP60" s="36" t="n">
        <v>6.1</v>
      </c>
      <c r="BQ60" s="36" t="n">
        <v>7.1</v>
      </c>
      <c r="BR60" s="36" t="n">
        <v>5.2</v>
      </c>
      <c r="BS60" s="36" t="n">
        <v>8.1</v>
      </c>
      <c r="BT60" s="36" t="n">
        <v>2.6</v>
      </c>
      <c r="BU60" s="36" t="n">
        <v>8.300000000000001</v>
      </c>
      <c r="BV60" s="33" t="s">
        <v>140</v>
      </c>
      <c r="BW60" s="33" t="s">
        <v>623</v>
      </c>
      <c r="BX60" s="33" t="s">
        <v>189</v>
      </c>
      <c r="BY60" s="33" t="s">
        <v>624</v>
      </c>
      <c r="BZ60" s="33" t="s">
        <v>625</v>
      </c>
      <c r="CA60" s="33" t="s">
        <v>626</v>
      </c>
      <c r="CB60" s="33" t="s">
        <v>627</v>
      </c>
      <c r="CC60" s="33" t="s"/>
      <c r="CD60" s="33" t="s">
        <v>129</v>
      </c>
      <c r="CE60" s="33" t="s">
        <v>384</v>
      </c>
      <c r="CF60" s="33" t="s">
        <v>130</v>
      </c>
      <c r="CG60" s="33" t="s">
        <v>628</v>
      </c>
      <c r="CH60" s="33" t="s">
        <v>132</v>
      </c>
      <c r="CI60" s="33" t="s">
        <v>133</v>
      </c>
      <c r="CJ60" s="33" t="s">
        <v>121</v>
      </c>
      <c r="CK60" s="33" t="s">
        <v>229</v>
      </c>
      <c r="CL60" s="33" t="s">
        <v>172</v>
      </c>
      <c r="CM60" s="33" t="s">
        <v>184</v>
      </c>
      <c r="CN60" s="33" t="s">
        <v>260</v>
      </c>
    </row>
    <row r="61" spans="1:92">
      <c r="A61" s="33" t="s">
        <v>629</v>
      </c>
      <c r="B61" s="33" t="s">
        <v>630</v>
      </c>
      <c r="C61" s="33">
        <f>BX61&amp;"/"&amp;BV61&amp;"/"&amp;BY61</f>
        <v/>
      </c>
      <c r="D61" s="176">
        <f>AVERAGE(H61:L61)</f>
        <v/>
      </c>
      <c r="E61" s="176">
        <f>AVERAGE(M61:N61)</f>
        <v/>
      </c>
      <c r="F61" s="176">
        <f>AVERAGE(O61)</f>
        <v/>
      </c>
      <c r="G61" s="176">
        <f>AVERAGE(P61:Q61)</f>
        <v/>
      </c>
      <c r="H61" s="175" t="n">
        <v>1.1</v>
      </c>
      <c r="I61" s="175" t="n">
        <v>6.2</v>
      </c>
      <c r="J61" s="175" t="n">
        <v>6.6</v>
      </c>
      <c r="K61" s="175" t="n">
        <v>6</v>
      </c>
      <c r="L61" s="175" t="n">
        <v>5</v>
      </c>
      <c r="M61" s="175" t="n">
        <v>5.5</v>
      </c>
      <c r="N61" s="175" t="n">
        <v>6.4</v>
      </c>
      <c r="O61" s="175" t="n">
        <v>4.6</v>
      </c>
      <c r="P61" s="175" t="n">
        <v>7</v>
      </c>
      <c r="Q61" s="175" t="n">
        <v>5.1</v>
      </c>
      <c r="R61" s="33" t="s">
        <v>177</v>
      </c>
      <c r="S61" s="33" t="n">
        <v>9.199999999999999</v>
      </c>
      <c r="T61" s="33" t="n">
        <v>9.4</v>
      </c>
      <c r="U61" s="33" t="n">
        <v>97</v>
      </c>
      <c r="V61" s="33" t="n">
        <v>1.1</v>
      </c>
      <c r="W61" s="33" t="n">
        <v>6.2</v>
      </c>
      <c r="X61" s="33" t="n">
        <v>6.1</v>
      </c>
      <c r="Y61" s="33" t="n">
        <v>6</v>
      </c>
      <c r="Z61" s="33" t="n">
        <v>4.9</v>
      </c>
      <c r="AA61" s="33" t="n">
        <v>9.199999999999999</v>
      </c>
      <c r="AB61" s="33" t="n">
        <v>6</v>
      </c>
      <c r="AC61" s="33" t="n">
        <v>5</v>
      </c>
      <c r="AD61" s="33" t="n">
        <v>5.5</v>
      </c>
      <c r="AE61" s="33" t="n">
        <v>6.4</v>
      </c>
      <c r="AF61" s="33" t="n">
        <v>4.6</v>
      </c>
      <c r="AG61" s="33" t="n">
        <v>7</v>
      </c>
      <c r="AH61" s="33" t="n">
        <v>5.1</v>
      </c>
      <c r="AI61" s="36" t="n">
        <v>2.5</v>
      </c>
      <c r="AJ61" s="36" t="n">
        <v>3</v>
      </c>
      <c r="AK61" s="36" t="n">
        <v>2.3</v>
      </c>
      <c r="AL61" s="36" t="n">
        <v>6.8</v>
      </c>
      <c r="AM61" s="36" t="n">
        <v>6.2</v>
      </c>
      <c r="AN61" s="36" t="n">
        <v>5.2</v>
      </c>
      <c r="AO61" s="47" t="n">
        <v>2.8</v>
      </c>
      <c r="AP61" s="47" t="n">
        <v>7.3</v>
      </c>
      <c r="AQ61" s="47" t="n">
        <v>7.6</v>
      </c>
      <c r="AR61" s="36" t="n">
        <v>6.4</v>
      </c>
      <c r="AS61" s="36" t="n">
        <v>6.3</v>
      </c>
      <c r="AT61" s="36" t="n">
        <v>4.8</v>
      </c>
      <c r="AU61" s="36" t="n">
        <v>7.2</v>
      </c>
      <c r="AV61" s="36" t="n">
        <v>2.5</v>
      </c>
      <c r="AW61" s="36" t="n">
        <v>5.7</v>
      </c>
      <c r="AX61" s="36" t="n">
        <v>9.1</v>
      </c>
      <c r="AY61" s="36" t="n">
        <v>5.3</v>
      </c>
      <c r="AZ61" s="36" t="n">
        <v>9.1</v>
      </c>
      <c r="BA61" s="36" t="n">
        <v>8.1</v>
      </c>
      <c r="BB61" s="36" t="n">
        <v>5.6</v>
      </c>
      <c r="BC61" s="36" t="n">
        <v>3.8</v>
      </c>
      <c r="BD61" s="36" t="n">
        <v>10</v>
      </c>
      <c r="BE61" s="36" t="n">
        <v>4.5</v>
      </c>
      <c r="BF61" s="36" t="n">
        <v>1</v>
      </c>
      <c r="BG61" s="36" t="n">
        <v>6.3</v>
      </c>
      <c r="BH61" s="36" t="n">
        <v>6</v>
      </c>
      <c r="BI61" s="36" t="n">
        <v>4.3</v>
      </c>
      <c r="BJ61" s="36" t="n">
        <v>4.7</v>
      </c>
      <c r="BK61" s="36" t="n">
        <v>6.9</v>
      </c>
      <c r="BL61" s="36" t="n">
        <v>6.5</v>
      </c>
      <c r="BM61" s="36" t="n">
        <v>6.2</v>
      </c>
      <c r="BN61" s="36" t="n">
        <v>3</v>
      </c>
      <c r="BO61" s="36" t="n">
        <v>5.5</v>
      </c>
      <c r="BP61" s="36" t="n">
        <v>7.4</v>
      </c>
      <c r="BQ61" s="36" t="n">
        <v>7.1</v>
      </c>
      <c r="BR61" s="36" t="n">
        <v>5.9</v>
      </c>
      <c r="BS61" s="36" t="n">
        <v>7.2</v>
      </c>
      <c r="BT61" s="36" t="n">
        <v>1.5</v>
      </c>
      <c r="BU61" s="36" t="n">
        <v>7.1</v>
      </c>
      <c r="BV61" s="33" t="s">
        <v>122</v>
      </c>
      <c r="BW61" s="33" t="s">
        <v>631</v>
      </c>
      <c r="BX61" s="33" t="s">
        <v>312</v>
      </c>
      <c r="BY61" s="33" t="s">
        <v>125</v>
      </c>
      <c r="BZ61" s="33" t="s">
        <v>632</v>
      </c>
      <c r="CA61" s="33" t="s">
        <v>633</v>
      </c>
      <c r="CB61" s="33" t="s">
        <v>634</v>
      </c>
      <c r="CC61" s="33" t="s"/>
      <c r="CD61" s="33" t="s">
        <v>129</v>
      </c>
      <c r="CE61" s="33" t="s">
        <v>146</v>
      </c>
      <c r="CF61" s="33" t="s">
        <v>130</v>
      </c>
      <c r="CG61" s="33" t="s">
        <v>247</v>
      </c>
      <c r="CH61" s="33" t="s">
        <v>132</v>
      </c>
      <c r="CI61" s="33" t="s">
        <v>174</v>
      </c>
      <c r="CJ61" s="33" t="s">
        <v>177</v>
      </c>
      <c r="CK61" s="33" t="n">
        <v>9.199999999999999</v>
      </c>
      <c r="CL61" s="33" t="n">
        <v>9.4</v>
      </c>
      <c r="CM61" s="33" t="n">
        <v>97</v>
      </c>
      <c r="CN61" s="27" t="n">
        <v>0.8100000000000001</v>
      </c>
    </row>
    <row r="62" spans="1:92">
      <c r="A62" s="33" t="s">
        <v>635</v>
      </c>
      <c r="B62" s="33" t="s">
        <v>636</v>
      </c>
      <c r="C62" s="33">
        <f>BX62&amp;"/"&amp;BV62&amp;"/"&amp;BY62</f>
        <v/>
      </c>
      <c r="D62" s="176">
        <f>AVERAGE(H62:L62)</f>
        <v/>
      </c>
      <c r="E62" s="176">
        <f>AVERAGE(M62:N62)</f>
        <v/>
      </c>
      <c r="F62" s="176">
        <f>AVERAGE(O62)</f>
        <v/>
      </c>
      <c r="G62" s="176">
        <f>AVERAGE(P62:Q62)</f>
        <v/>
      </c>
      <c r="H62" s="175" t="n">
        <v>6.5</v>
      </c>
      <c r="I62" s="175" t="n">
        <v>3.3</v>
      </c>
      <c r="J62" s="175" t="n">
        <v>6.6</v>
      </c>
      <c r="K62" s="175" t="n">
        <v>5.9</v>
      </c>
      <c r="L62" s="175" t="n">
        <v>10</v>
      </c>
      <c r="M62" s="175" t="n">
        <v>6</v>
      </c>
      <c r="N62" s="175" t="n">
        <v>7.7</v>
      </c>
      <c r="O62" s="175" t="n">
        <v>3.3</v>
      </c>
      <c r="P62" s="175" t="n">
        <v>3</v>
      </c>
      <c r="Q62" s="175" t="n">
        <v>3.8</v>
      </c>
      <c r="R62" s="33" t="s">
        <v>121</v>
      </c>
      <c r="S62" s="33" t="n">
        <v>6.3</v>
      </c>
      <c r="T62" s="33" t="n">
        <v>9.5</v>
      </c>
      <c r="U62" s="33" t="n">
        <v>89</v>
      </c>
      <c r="V62" s="33" t="n">
        <v>6.5</v>
      </c>
      <c r="W62" s="33" t="n">
        <v>3.3</v>
      </c>
      <c r="X62" s="33" t="n">
        <v>6.7</v>
      </c>
      <c r="Y62" s="33" t="n">
        <v>4.1</v>
      </c>
      <c r="Z62" s="33" t="n">
        <v>8.6</v>
      </c>
      <c r="AA62" s="33" t="n">
        <v>6.8</v>
      </c>
      <c r="AB62" s="33" t="n">
        <v>5.9</v>
      </c>
      <c r="AC62" s="33" t="n">
        <v>10</v>
      </c>
      <c r="AD62" s="33" t="n">
        <v>6</v>
      </c>
      <c r="AE62" s="33" t="n">
        <v>7.7</v>
      </c>
      <c r="AF62" s="33" t="n">
        <v>3.3</v>
      </c>
      <c r="AG62" s="33" t="n">
        <v>3</v>
      </c>
      <c r="AH62" s="33" t="n">
        <v>3.8</v>
      </c>
      <c r="AI62" s="36" t="n">
        <v>4.4</v>
      </c>
      <c r="AJ62" s="36" t="n">
        <v>6.6</v>
      </c>
      <c r="AK62" s="36" t="n">
        <v>7.5</v>
      </c>
      <c r="AL62" s="36" t="n">
        <v>3</v>
      </c>
      <c r="AM62" s="36" t="n">
        <v>4.8</v>
      </c>
      <c r="AN62" s="36" t="n">
        <v>3.2</v>
      </c>
      <c r="AO62" s="47" t="n">
        <v>6.4</v>
      </c>
      <c r="AP62" s="47" t="n">
        <v>7.3</v>
      </c>
      <c r="AQ62" s="47" t="n">
        <v>5.1</v>
      </c>
      <c r="AR62" s="36" t="n">
        <v>4.6</v>
      </c>
      <c r="AS62" s="36" t="n">
        <v>6.3</v>
      </c>
      <c r="AT62" s="36" t="n">
        <v>3.1</v>
      </c>
      <c r="AU62" s="36" t="n">
        <v>4.8</v>
      </c>
      <c r="AV62" s="36" t="n">
        <v>8.4</v>
      </c>
      <c r="AW62" s="36" t="n">
        <v>9.199999999999999</v>
      </c>
      <c r="AX62" s="36" t="n">
        <v>6.3</v>
      </c>
      <c r="AY62" s="36" t="n">
        <v>3.5</v>
      </c>
      <c r="AZ62" s="36" t="n">
        <v>9.1</v>
      </c>
      <c r="BA62" s="36" t="n">
        <v>9.1</v>
      </c>
      <c r="BB62" s="36" t="n">
        <v>4.4</v>
      </c>
      <c r="BC62" s="36" t="n">
        <v>3.8</v>
      </c>
      <c r="BD62" s="36" t="n">
        <v>10</v>
      </c>
      <c r="BE62" s="36" t="n">
        <v>8.5</v>
      </c>
      <c r="BF62" s="36" t="n">
        <v>10</v>
      </c>
      <c r="BG62" s="36" t="n">
        <v>4</v>
      </c>
      <c r="BH62" s="36" t="n">
        <v>6</v>
      </c>
      <c r="BI62" s="36" t="n">
        <v>7.5</v>
      </c>
      <c r="BJ62" s="36" t="n">
        <v>3.6</v>
      </c>
      <c r="BK62" s="36" t="n">
        <v>8.699999999999999</v>
      </c>
      <c r="BL62" s="36" t="n">
        <v>8.199999999999999</v>
      </c>
      <c r="BM62" s="36" t="n">
        <v>4.2</v>
      </c>
      <c r="BN62" s="36" t="n">
        <v>2.2</v>
      </c>
      <c r="BO62" s="36" t="n">
        <v>5.5</v>
      </c>
      <c r="BP62" s="36" t="n">
        <v>2.1</v>
      </c>
      <c r="BQ62" s="36" t="n">
        <v>3.3</v>
      </c>
      <c r="BR62" s="36" t="n">
        <v>4.5</v>
      </c>
      <c r="BS62" s="36" t="n">
        <v>5.3</v>
      </c>
      <c r="BT62" s="36" t="n">
        <v>3.8</v>
      </c>
      <c r="BU62" s="36" t="n">
        <v>4.2</v>
      </c>
      <c r="BV62" s="33" t="s">
        <v>122</v>
      </c>
      <c r="BW62" s="33" t="s">
        <v>637</v>
      </c>
      <c r="BX62" s="33" t="s">
        <v>638</v>
      </c>
      <c r="BY62" s="33" t="s">
        <v>156</v>
      </c>
      <c r="BZ62" s="33" t="s">
        <v>639</v>
      </c>
      <c r="CA62" s="33" t="s">
        <v>640</v>
      </c>
      <c r="CB62" s="33" t="s">
        <v>641</v>
      </c>
      <c r="CC62" s="33" t="s"/>
      <c r="CD62" s="33" t="s">
        <v>129</v>
      </c>
      <c r="CE62" s="33" t="s">
        <v>130</v>
      </c>
      <c r="CF62" s="33" t="s">
        <v>146</v>
      </c>
      <c r="CG62" s="33" t="s">
        <v>642</v>
      </c>
      <c r="CH62" s="33" t="s">
        <v>132</v>
      </c>
      <c r="CI62" s="33" t="s">
        <v>174</v>
      </c>
      <c r="CJ62" s="33" t="s">
        <v>121</v>
      </c>
      <c r="CK62" s="33" t="n">
        <v>6.3</v>
      </c>
      <c r="CL62" s="33" t="n">
        <v>9.5</v>
      </c>
      <c r="CM62" s="33" t="n">
        <v>89</v>
      </c>
      <c r="CN62" s="27" t="n">
        <v>0.78</v>
      </c>
    </row>
    <row r="63" spans="1:92">
      <c r="A63" s="33" t="s">
        <v>643</v>
      </c>
      <c r="B63" s="33" t="s">
        <v>644</v>
      </c>
      <c r="C63" s="33">
        <f>BX63&amp;"/"&amp;BV63&amp;"/"&amp;BY63</f>
        <v/>
      </c>
      <c r="D63" s="176">
        <f>AVERAGE(H63:L63)</f>
        <v/>
      </c>
      <c r="E63" s="176">
        <f>AVERAGE(M63:N63)</f>
        <v/>
      </c>
      <c r="F63" s="171">
        <f>AVERAGE(O63)</f>
        <v/>
      </c>
      <c r="G63" s="171">
        <f>AVERAGE(P63:Q63)</f>
        <v/>
      </c>
      <c r="H63" s="175" t="n">
        <v>4.6</v>
      </c>
      <c r="I63" s="175" t="n">
        <v>2</v>
      </c>
      <c r="J63" s="175" t="n">
        <v>5.5</v>
      </c>
      <c r="K63" s="175" t="n">
        <v>7.3</v>
      </c>
      <c r="L63" s="175" t="n">
        <v>5.2</v>
      </c>
      <c r="M63" s="175" t="n">
        <v>6.7</v>
      </c>
      <c r="N63" s="175" t="n">
        <v>8.6</v>
      </c>
      <c r="O63" s="175" t="n">
        <v>2.1</v>
      </c>
      <c r="P63" s="175" t="n">
        <v>3.1</v>
      </c>
      <c r="Q63" s="175" t="n">
        <v>1.7</v>
      </c>
      <c r="R63" s="33" t="s">
        <v>121</v>
      </c>
      <c r="S63" s="33" t="n">
        <v>2.5</v>
      </c>
      <c r="T63" s="33" t="n">
        <v>8.9</v>
      </c>
      <c r="U63" s="33" t="n">
        <v>61</v>
      </c>
      <c r="V63" s="33" t="n">
        <v>4.6</v>
      </c>
      <c r="W63" s="33" t="n">
        <v>2</v>
      </c>
      <c r="X63" s="33" t="n">
        <v>4.5</v>
      </c>
      <c r="Y63" s="33" t="n">
        <v>4.1</v>
      </c>
      <c r="Z63" s="33" t="n">
        <v>6.8</v>
      </c>
      <c r="AA63" s="33" t="n">
        <v>6.6</v>
      </c>
      <c r="AB63" s="33" t="n">
        <v>7.3</v>
      </c>
      <c r="AC63" s="33" t="n">
        <v>5.2</v>
      </c>
      <c r="AD63" s="33" t="n">
        <v>6.7</v>
      </c>
      <c r="AE63" s="33" t="n">
        <v>8.6</v>
      </c>
      <c r="AF63" s="33" t="n">
        <v>2.1</v>
      </c>
      <c r="AG63" s="33" t="n">
        <v>3.1</v>
      </c>
      <c r="AH63" s="33" t="n">
        <v>1.7</v>
      </c>
      <c r="AI63" s="36" t="n">
        <v>2.5</v>
      </c>
      <c r="AJ63" s="36" t="n">
        <v>4.8</v>
      </c>
      <c r="AK63" s="36" t="n">
        <v>7.5</v>
      </c>
      <c r="AL63" s="36" t="n">
        <v>4.9</v>
      </c>
      <c r="AM63" s="36" t="n">
        <v>1</v>
      </c>
      <c r="AN63" s="36" t="n">
        <v>2</v>
      </c>
      <c r="AO63" s="47" t="n">
        <v>6.4</v>
      </c>
      <c r="AP63" s="47" t="n">
        <v>1.9</v>
      </c>
      <c r="AQ63" s="47" t="n">
        <v>6.3</v>
      </c>
      <c r="AR63" s="36" t="n">
        <v>2.8</v>
      </c>
      <c r="AS63" s="36" t="n">
        <v>6.3</v>
      </c>
      <c r="AT63" s="36" t="n">
        <v>4.8</v>
      </c>
      <c r="AU63" s="36" t="n">
        <v>4.8</v>
      </c>
      <c r="AV63" s="36" t="n">
        <v>8.4</v>
      </c>
      <c r="AW63" s="36" t="n">
        <v>5.7</v>
      </c>
      <c r="AX63" s="36" t="n">
        <v>6.3</v>
      </c>
      <c r="AY63" s="36" t="n">
        <v>4.1</v>
      </c>
      <c r="AZ63" s="36" t="n">
        <v>8.1</v>
      </c>
      <c r="BA63" s="36" t="n">
        <v>6.2</v>
      </c>
      <c r="BB63" s="36" t="n">
        <v>8</v>
      </c>
      <c r="BC63" s="36" t="n">
        <v>5.6</v>
      </c>
      <c r="BD63" s="36" t="n">
        <v>8.5</v>
      </c>
      <c r="BE63" s="36" t="n">
        <v>1</v>
      </c>
      <c r="BF63" s="36" t="n">
        <v>6.5</v>
      </c>
      <c r="BG63" s="36" t="n">
        <v>5.2</v>
      </c>
      <c r="BH63" s="36" t="n">
        <v>4.4</v>
      </c>
      <c r="BI63" s="36" t="n">
        <v>9.1</v>
      </c>
      <c r="BJ63" s="36" t="n">
        <v>6.9</v>
      </c>
      <c r="BK63" s="36" t="n">
        <v>6.9</v>
      </c>
      <c r="BL63" s="36" t="n">
        <v>8.199999999999999</v>
      </c>
      <c r="BM63" s="36" t="n">
        <v>1.4</v>
      </c>
      <c r="BN63" s="36" t="n">
        <v>1</v>
      </c>
      <c r="BO63" s="36" t="n">
        <v>7.2</v>
      </c>
      <c r="BP63" s="36" t="n">
        <v>4.1</v>
      </c>
      <c r="BQ63" s="36" t="n">
        <v>3.8</v>
      </c>
      <c r="BR63" s="36" t="n">
        <v>2.4</v>
      </c>
      <c r="BS63" s="36" t="n">
        <v>4.4</v>
      </c>
      <c r="BT63" s="36" t="n">
        <v>3.8</v>
      </c>
      <c r="BU63" s="36" t="n">
        <v>1.2</v>
      </c>
      <c r="BV63" s="33" t="s">
        <v>140</v>
      </c>
      <c r="BW63" s="33" t="s">
        <v>645</v>
      </c>
      <c r="BX63" s="33" t="s">
        <v>235</v>
      </c>
      <c r="BY63" s="33" t="s">
        <v>125</v>
      </c>
      <c r="BZ63" s="33" t="s">
        <v>646</v>
      </c>
      <c r="CA63" s="33" t="s">
        <v>647</v>
      </c>
      <c r="CB63" s="33" t="s">
        <v>648</v>
      </c>
      <c r="CC63" s="33" t="s"/>
      <c r="CD63" s="33" t="s">
        <v>129</v>
      </c>
      <c r="CE63" s="33" t="s">
        <v>146</v>
      </c>
      <c r="CF63" s="33" t="s">
        <v>130</v>
      </c>
      <c r="CG63" s="33" t="s">
        <v>649</v>
      </c>
      <c r="CH63" s="33" t="s">
        <v>217</v>
      </c>
      <c r="CI63" s="33" t="s">
        <v>133</v>
      </c>
      <c r="CJ63" s="33" t="s">
        <v>121</v>
      </c>
      <c r="CK63" s="33" t="s">
        <v>517</v>
      </c>
      <c r="CL63" s="33" t="s">
        <v>207</v>
      </c>
      <c r="CM63" s="33" t="s">
        <v>650</v>
      </c>
      <c r="CN63" s="33" t="s">
        <v>651</v>
      </c>
    </row>
    <row customHeight="1" ht="13.9" r="64" spans="1:92">
      <c r="A64" s="33" t="s">
        <v>652</v>
      </c>
      <c r="B64" s="33" t="s">
        <v>653</v>
      </c>
      <c r="C64" s="33">
        <f>BX64&amp;"/"&amp;BV64&amp;"/"&amp;BY64</f>
        <v/>
      </c>
      <c r="D64" s="176">
        <f>AVERAGE(H64:L64)</f>
        <v/>
      </c>
      <c r="E64" s="176">
        <f>AVERAGE(M64:N64)</f>
        <v/>
      </c>
      <c r="F64" s="176">
        <f>AVERAGE(O64)</f>
        <v/>
      </c>
      <c r="G64" s="176">
        <f>AVERAGE(P64:Q64)</f>
        <v/>
      </c>
      <c r="H64" s="175" t="n">
        <v>5.6</v>
      </c>
      <c r="I64" s="175" t="n">
        <v>7.2</v>
      </c>
      <c r="J64" s="175" t="n">
        <v>7.2</v>
      </c>
      <c r="K64" s="175" t="n">
        <v>5.8</v>
      </c>
      <c r="L64" s="175" t="n">
        <v>6</v>
      </c>
      <c r="M64" s="175" t="n">
        <v>5.9</v>
      </c>
      <c r="N64" s="175" t="n">
        <v>6.8</v>
      </c>
      <c r="O64" s="175" t="n">
        <v>6.6</v>
      </c>
      <c r="P64" s="175" t="n">
        <v>8.300000000000001</v>
      </c>
      <c r="Q64" s="175" t="n">
        <v>7.1</v>
      </c>
      <c r="R64" s="33" t="s">
        <v>177</v>
      </c>
      <c r="S64" s="33" t="n">
        <v>8.199999999999999</v>
      </c>
      <c r="T64" s="33" t="n">
        <v>9.199999999999999</v>
      </c>
      <c r="U64" s="33" t="n">
        <v>83</v>
      </c>
      <c r="V64" s="33" t="n">
        <v>5.6</v>
      </c>
      <c r="W64" s="33" t="n">
        <v>7.2</v>
      </c>
      <c r="X64" s="33" t="n">
        <v>6.3</v>
      </c>
      <c r="Y64" s="33" t="n">
        <v>4.7</v>
      </c>
      <c r="Z64" s="33" t="n">
        <v>8.699999999999999</v>
      </c>
      <c r="AA64" s="33" t="n">
        <v>8.9</v>
      </c>
      <c r="AB64" s="33" t="n">
        <v>5.8</v>
      </c>
      <c r="AC64" s="33" t="n">
        <v>6</v>
      </c>
      <c r="AD64" s="33" t="n">
        <v>5.9</v>
      </c>
      <c r="AE64" s="33" t="n">
        <v>6.8</v>
      </c>
      <c r="AF64" s="33" t="n">
        <v>6.6</v>
      </c>
      <c r="AG64" s="33" t="n">
        <v>8.300000000000001</v>
      </c>
      <c r="AH64" s="33" t="n">
        <v>7.1</v>
      </c>
      <c r="AI64" s="36" t="n">
        <v>4.4</v>
      </c>
      <c r="AJ64" s="36" t="n">
        <v>6.6</v>
      </c>
      <c r="AK64" s="36" t="n">
        <v>5.7</v>
      </c>
      <c r="AL64" s="36" t="n">
        <v>5.5</v>
      </c>
      <c r="AM64" s="36" t="n">
        <v>6.9</v>
      </c>
      <c r="AN64" s="36" t="n">
        <v>8.4</v>
      </c>
      <c r="AO64" s="47" t="n">
        <v>5.5</v>
      </c>
      <c r="AP64" s="47" t="n">
        <v>3.7</v>
      </c>
      <c r="AQ64" s="47" t="n">
        <v>8.9</v>
      </c>
      <c r="AR64" s="36" t="n">
        <v>5.8</v>
      </c>
      <c r="AS64" s="36" t="n">
        <v>4.4</v>
      </c>
      <c r="AT64" s="36" t="n">
        <v>4.8</v>
      </c>
      <c r="AU64" s="36" t="n">
        <v>8.9</v>
      </c>
      <c r="AV64" s="36" t="n">
        <v>4.5</v>
      </c>
      <c r="AW64" s="36" t="n">
        <v>9.199999999999999</v>
      </c>
      <c r="AX64" s="36" t="n">
        <v>8</v>
      </c>
      <c r="AY64" s="36" t="n">
        <v>7.7</v>
      </c>
      <c r="AZ64" s="36" t="n">
        <v>7.2</v>
      </c>
      <c r="BA64" s="36" t="n">
        <v>5.3</v>
      </c>
      <c r="BB64" s="36" t="n">
        <v>6.8</v>
      </c>
      <c r="BC64" s="36" t="n">
        <v>5</v>
      </c>
      <c r="BD64" s="36" t="n">
        <v>6.5</v>
      </c>
      <c r="BE64" s="36" t="n">
        <v>4.5</v>
      </c>
      <c r="BF64" s="36" t="n">
        <v>6.5</v>
      </c>
      <c r="BG64" s="36" t="n">
        <v>6.9</v>
      </c>
      <c r="BH64" s="36" t="n">
        <v>7.6</v>
      </c>
      <c r="BI64" s="36" t="n">
        <v>2.7</v>
      </c>
      <c r="BJ64" s="36" t="n">
        <v>7.4</v>
      </c>
      <c r="BK64" s="36" t="n">
        <v>3.2</v>
      </c>
      <c r="BL64" s="36" t="n">
        <v>8.199999999999999</v>
      </c>
      <c r="BM64" s="36" t="n">
        <v>6.2</v>
      </c>
      <c r="BN64" s="36" t="n">
        <v>8.699999999999999</v>
      </c>
      <c r="BO64" s="36" t="n">
        <v>3.8</v>
      </c>
      <c r="BP64" s="36" t="n">
        <v>8.1</v>
      </c>
      <c r="BQ64" s="36" t="n">
        <v>7.6</v>
      </c>
      <c r="BR64" s="36" t="n">
        <v>8</v>
      </c>
      <c r="BS64" s="36" t="n">
        <v>6.2</v>
      </c>
      <c r="BT64" s="36" t="n">
        <v>3.8</v>
      </c>
      <c r="BU64" s="36" t="n">
        <v>9.5</v>
      </c>
      <c r="BV64" s="33" t="s">
        <v>140</v>
      </c>
      <c r="BW64" s="33" t="s">
        <v>654</v>
      </c>
      <c r="BX64" s="33" t="s">
        <v>124</v>
      </c>
      <c r="BY64" s="33" t="s">
        <v>156</v>
      </c>
      <c r="BZ64" s="33" t="s">
        <v>655</v>
      </c>
      <c r="CA64" s="33" t="s">
        <v>656</v>
      </c>
      <c r="CB64" s="33" t="s">
        <v>657</v>
      </c>
      <c r="CC64" s="33" t="s"/>
      <c r="CD64" s="33" t="s">
        <v>129</v>
      </c>
      <c r="CE64" s="33" t="s">
        <v>130</v>
      </c>
      <c r="CF64" s="33" t="s">
        <v>130</v>
      </c>
      <c r="CG64" s="33" t="s">
        <v>658</v>
      </c>
      <c r="CH64" s="33" t="s">
        <v>132</v>
      </c>
      <c r="CI64" s="33" t="s">
        <v>174</v>
      </c>
      <c r="CJ64" s="33" t="s">
        <v>177</v>
      </c>
      <c r="CK64" s="33" t="n">
        <v>8.199999999999999</v>
      </c>
      <c r="CL64" s="33" t="n">
        <v>9.199999999999999</v>
      </c>
      <c r="CM64" s="33" t="n">
        <v>83</v>
      </c>
      <c r="CN64" s="27" t="n">
        <v>0.93</v>
      </c>
    </row>
    <row customHeight="1" ht="13.9" r="65" spans="1:92">
      <c r="A65" s="33" t="s">
        <v>659</v>
      </c>
      <c r="B65" s="33" t="s">
        <v>660</v>
      </c>
      <c r="C65" s="33">
        <f>BX65&amp;"/"&amp;BV65&amp;"/"&amp;BY65</f>
        <v/>
      </c>
      <c r="D65" s="176">
        <f>AVERAGE(H65:L65)</f>
        <v/>
      </c>
      <c r="E65" s="176">
        <f>AVERAGE(M65:N65)</f>
        <v/>
      </c>
      <c r="F65" s="171">
        <f>AVERAGE(O65)</f>
        <v/>
      </c>
      <c r="G65" s="171">
        <f>AVERAGE(P65:Q65)</f>
        <v/>
      </c>
      <c r="H65" s="175" t="n">
        <v>7.4</v>
      </c>
      <c r="I65" s="175" t="n">
        <v>6.8</v>
      </c>
      <c r="J65" s="175" t="n">
        <v>7.9</v>
      </c>
      <c r="K65" s="175" t="n">
        <v>5</v>
      </c>
      <c r="L65" s="175" t="n">
        <v>7.9</v>
      </c>
      <c r="M65" s="175" t="n">
        <v>8.6</v>
      </c>
      <c r="N65" s="175" t="n">
        <v>9.4</v>
      </c>
      <c r="O65" s="175" t="n">
        <v>4.6</v>
      </c>
      <c r="P65" s="175" t="n">
        <v>7.8</v>
      </c>
      <c r="Q65" s="175" t="n">
        <v>6.7</v>
      </c>
      <c r="R65" s="33" t="s">
        <v>121</v>
      </c>
      <c r="S65" s="33" t="n">
        <v>6.3</v>
      </c>
      <c r="T65" s="33" t="n">
        <v>9.5</v>
      </c>
      <c r="U65" s="33" t="n">
        <v>85</v>
      </c>
      <c r="V65" s="33" t="n">
        <v>7.4</v>
      </c>
      <c r="W65" s="33" t="n">
        <v>6.8</v>
      </c>
      <c r="X65" s="33" t="n">
        <v>5.6</v>
      </c>
      <c r="Y65" s="33" t="n">
        <v>9</v>
      </c>
      <c r="Z65" s="33" t="n">
        <v>7.9</v>
      </c>
      <c r="AA65" s="33" t="n">
        <v>9</v>
      </c>
      <c r="AB65" s="33" t="n">
        <v>5</v>
      </c>
      <c r="AC65" s="33" t="n">
        <v>7.9</v>
      </c>
      <c r="AD65" s="33" t="n">
        <v>8.6</v>
      </c>
      <c r="AE65" s="33" t="n">
        <v>9.4</v>
      </c>
      <c r="AF65" s="33" t="n">
        <v>4.6</v>
      </c>
      <c r="AG65" s="33" t="n">
        <v>7.8</v>
      </c>
      <c r="AH65" s="33" t="n">
        <v>6.7</v>
      </c>
      <c r="AI65" s="36" t="n">
        <v>6.3</v>
      </c>
      <c r="AJ65" s="36" t="n">
        <v>8.4</v>
      </c>
      <c r="AK65" s="36" t="n">
        <v>5.7</v>
      </c>
      <c r="AL65" s="36" t="n">
        <v>6.2</v>
      </c>
      <c r="AM65" s="36" t="n">
        <v>7.6</v>
      </c>
      <c r="AN65" s="36" t="n">
        <v>5.8</v>
      </c>
      <c r="AO65" s="47" t="n">
        <v>4.6</v>
      </c>
      <c r="AP65" s="47" t="n">
        <v>3.7</v>
      </c>
      <c r="AQ65" s="47" t="n">
        <v>8.300000000000001</v>
      </c>
      <c r="AR65" s="36" t="n">
        <v>6.4</v>
      </c>
      <c r="AS65" s="36" t="n">
        <v>8.300000000000001</v>
      </c>
      <c r="AT65" s="36" t="n">
        <v>8.1</v>
      </c>
      <c r="AU65" s="36" t="n">
        <v>5.4</v>
      </c>
      <c r="AV65" s="36" t="n">
        <v>6.4</v>
      </c>
      <c r="AW65" s="36" t="n">
        <v>9.199999999999999</v>
      </c>
      <c r="AX65" s="36" t="n">
        <v>6.3</v>
      </c>
      <c r="AY65" s="36" t="n">
        <v>7.7</v>
      </c>
      <c r="AZ65" s="36" t="n">
        <v>9.1</v>
      </c>
      <c r="BA65" s="36" t="n">
        <v>4.4</v>
      </c>
      <c r="BB65" s="36" t="n">
        <v>4.4</v>
      </c>
      <c r="BC65" s="36" t="n">
        <v>6.7</v>
      </c>
      <c r="BD65" s="36" t="n">
        <v>10</v>
      </c>
      <c r="BE65" s="36" t="n">
        <v>2.5</v>
      </c>
      <c r="BF65" s="36" t="n">
        <v>8.5</v>
      </c>
      <c r="BG65" s="36" t="n">
        <v>8.699999999999999</v>
      </c>
      <c r="BH65" s="36" t="n">
        <v>7.6</v>
      </c>
      <c r="BI65" s="36" t="n">
        <v>5.9</v>
      </c>
      <c r="BJ65" s="36" t="n">
        <v>8.5</v>
      </c>
      <c r="BK65" s="36" t="n">
        <v>5</v>
      </c>
      <c r="BL65" s="36" t="n">
        <v>10</v>
      </c>
      <c r="BM65" s="36" t="n">
        <v>4.9</v>
      </c>
      <c r="BN65" s="36" t="n">
        <v>1</v>
      </c>
      <c r="BO65" s="36" t="n">
        <v>8.800000000000001</v>
      </c>
      <c r="BP65" s="36" t="n">
        <v>7.4</v>
      </c>
      <c r="BQ65" s="36" t="n">
        <v>6.5</v>
      </c>
      <c r="BR65" s="36" t="n">
        <v>8.699999999999999</v>
      </c>
      <c r="BS65" s="36" t="n">
        <v>7.2</v>
      </c>
      <c r="BT65" s="36" t="n">
        <v>3.8</v>
      </c>
      <c r="BU65" s="36" t="n">
        <v>7.7</v>
      </c>
      <c r="BV65" s="33" t="s">
        <v>122</v>
      </c>
      <c r="BW65" s="33" t="s">
        <v>661</v>
      </c>
      <c r="BX65" s="33" t="s">
        <v>512</v>
      </c>
      <c r="BY65" s="33" t="s">
        <v>156</v>
      </c>
      <c r="BZ65" s="33" t="s">
        <v>662</v>
      </c>
      <c r="CA65" s="33" t="s">
        <v>663</v>
      </c>
      <c r="CB65" s="33" t="s">
        <v>664</v>
      </c>
      <c r="CC65" s="33" t="s"/>
      <c r="CD65" s="33" t="s">
        <v>129</v>
      </c>
      <c r="CE65" s="33" t="s">
        <v>130</v>
      </c>
      <c r="CF65" s="33" t="s">
        <v>130</v>
      </c>
      <c r="CG65" s="33" t="s">
        <v>665</v>
      </c>
      <c r="CH65" s="33" t="s">
        <v>240</v>
      </c>
      <c r="CI65" s="33" t="s">
        <v>133</v>
      </c>
      <c r="CJ65" s="33" t="s">
        <v>121</v>
      </c>
      <c r="CK65" s="33" t="s">
        <v>307</v>
      </c>
      <c r="CL65" s="33" t="s">
        <v>249</v>
      </c>
      <c r="CM65" s="33" t="s">
        <v>163</v>
      </c>
      <c r="CN65" s="33" t="s">
        <v>260</v>
      </c>
    </row>
    <row customHeight="1" ht="13.9" r="66" spans="1:92">
      <c r="A66" s="33" t="s">
        <v>666</v>
      </c>
      <c r="B66" s="33" t="s">
        <v>667</v>
      </c>
      <c r="C66" s="33">
        <f>BX66&amp;"/"&amp;BV66&amp;"/"&amp;BY66</f>
        <v/>
      </c>
      <c r="D66" s="176">
        <f>AVERAGE(H66:L66)</f>
        <v/>
      </c>
      <c r="E66" s="176">
        <f>AVERAGE(M66:N66)</f>
        <v/>
      </c>
      <c r="F66" s="171">
        <f>AVERAGE(O66)</f>
        <v/>
      </c>
      <c r="G66" s="171">
        <f>AVERAGE(P66:Q66)</f>
        <v/>
      </c>
      <c r="H66" s="175" t="n">
        <v>4.7</v>
      </c>
      <c r="I66" s="175" t="n">
        <v>7.5</v>
      </c>
      <c r="J66" s="175" t="n">
        <v>6.5</v>
      </c>
      <c r="K66" s="175" t="n">
        <v>4.9</v>
      </c>
      <c r="L66" s="175" t="n">
        <v>9</v>
      </c>
      <c r="M66" s="175" t="n">
        <v>7.6</v>
      </c>
      <c r="N66" s="175" t="n">
        <v>4.3</v>
      </c>
      <c r="O66" s="175" t="n">
        <v>6.5</v>
      </c>
      <c r="P66" s="175" t="n">
        <v>7</v>
      </c>
      <c r="Q66" s="175" t="n">
        <v>6.5</v>
      </c>
      <c r="R66" s="33" t="s">
        <v>121</v>
      </c>
      <c r="S66" s="33" t="n">
        <v>7.7</v>
      </c>
      <c r="T66" s="33" t="n">
        <v>7.9</v>
      </c>
      <c r="U66" s="33" t="n">
        <v>62</v>
      </c>
      <c r="V66" s="33" t="n">
        <v>4.7</v>
      </c>
      <c r="W66" s="33" t="n">
        <v>7.5</v>
      </c>
      <c r="X66" s="33" t="n">
        <v>6.5</v>
      </c>
      <c r="Y66" s="33" t="n">
        <v>7.4</v>
      </c>
      <c r="Z66" s="33" t="n">
        <v>4.9</v>
      </c>
      <c r="AA66" s="33" t="n">
        <v>7</v>
      </c>
      <c r="AB66" s="33" t="n">
        <v>4.9</v>
      </c>
      <c r="AC66" s="33" t="n">
        <v>9</v>
      </c>
      <c r="AD66" s="33" t="n">
        <v>7.6</v>
      </c>
      <c r="AE66" s="33" t="n">
        <v>4.3</v>
      </c>
      <c r="AF66" s="33" t="n">
        <v>6.5</v>
      </c>
      <c r="AG66" s="33" t="n">
        <v>7</v>
      </c>
      <c r="AH66" s="33" t="n">
        <v>6.5</v>
      </c>
      <c r="AI66" s="36" t="n">
        <v>4.4</v>
      </c>
      <c r="AJ66" s="36" t="n">
        <v>4.8</v>
      </c>
      <c r="AK66" s="36" t="n">
        <v>5.7</v>
      </c>
      <c r="AL66" s="36" t="n">
        <v>8.699999999999999</v>
      </c>
      <c r="AM66" s="36" t="n">
        <v>6.2</v>
      </c>
      <c r="AN66" s="36" t="n">
        <v>6.5</v>
      </c>
      <c r="AO66" s="47" t="n">
        <v>7.3</v>
      </c>
      <c r="AP66" s="47" t="n">
        <v>7.3</v>
      </c>
      <c r="AQ66" s="47" t="n">
        <v>3.8</v>
      </c>
      <c r="AR66" s="36" t="n">
        <v>5.2</v>
      </c>
      <c r="AS66" s="36" t="n">
        <v>8.300000000000001</v>
      </c>
      <c r="AT66" s="36" t="n">
        <v>6.5</v>
      </c>
      <c r="AU66" s="36" t="n">
        <v>7.2</v>
      </c>
      <c r="AV66" s="36" t="n">
        <v>2.5</v>
      </c>
      <c r="AW66" s="36" t="n">
        <v>5.7</v>
      </c>
      <c r="AX66" s="36" t="n">
        <v>6.3</v>
      </c>
      <c r="AY66" s="36" t="n">
        <v>5.9</v>
      </c>
      <c r="AZ66" s="36" t="n">
        <v>7.2</v>
      </c>
      <c r="BA66" s="36" t="n">
        <v>5.3</v>
      </c>
      <c r="BB66" s="36" t="n">
        <v>6.8</v>
      </c>
      <c r="BC66" s="36" t="n">
        <v>3.3</v>
      </c>
      <c r="BD66" s="36" t="n">
        <v>10</v>
      </c>
      <c r="BE66" s="36" t="n">
        <v>6.5</v>
      </c>
      <c r="BF66" s="36" t="n">
        <v>6.5</v>
      </c>
      <c r="BG66" s="36" t="n">
        <v>5.2</v>
      </c>
      <c r="BH66" s="36" t="n">
        <v>9.199999999999999</v>
      </c>
      <c r="BI66" s="36" t="n">
        <v>5.9</v>
      </c>
      <c r="BJ66" s="36" t="n">
        <v>4.7</v>
      </c>
      <c r="BK66" s="36" t="n">
        <v>3.2</v>
      </c>
      <c r="BL66" s="36" t="n">
        <v>6.5</v>
      </c>
      <c r="BM66" s="36" t="n">
        <v>5.5</v>
      </c>
      <c r="BN66" s="36" t="n">
        <v>5.8</v>
      </c>
      <c r="BO66" s="36" t="n">
        <v>7.2</v>
      </c>
      <c r="BP66" s="36" t="n">
        <v>7.4</v>
      </c>
      <c r="BQ66" s="36" t="n">
        <v>7.1</v>
      </c>
      <c r="BR66" s="36" t="n">
        <v>5.9</v>
      </c>
      <c r="BS66" s="36" t="n">
        <v>8.1</v>
      </c>
      <c r="BT66" s="36" t="n">
        <v>3.2</v>
      </c>
      <c r="BU66" s="36" t="n">
        <v>7.1</v>
      </c>
      <c r="BV66" s="33" t="s">
        <v>122</v>
      </c>
      <c r="BW66" s="33" t="s">
        <v>668</v>
      </c>
      <c r="BX66" s="33" t="s">
        <v>201</v>
      </c>
      <c r="BY66" s="33" t="s">
        <v>156</v>
      </c>
      <c r="BZ66" s="33" t="s">
        <v>669</v>
      </c>
      <c r="CA66" s="33" t="s">
        <v>670</v>
      </c>
      <c r="CB66" s="33" t="s">
        <v>671</v>
      </c>
      <c r="CC66" s="33" t="s"/>
      <c r="CD66" s="33" t="s">
        <v>129</v>
      </c>
      <c r="CE66" s="33" t="s">
        <v>130</v>
      </c>
      <c r="CF66" s="33" t="s">
        <v>672</v>
      </c>
      <c r="CG66" s="33" t="s">
        <v>673</v>
      </c>
      <c r="CH66" s="33" t="s">
        <v>132</v>
      </c>
      <c r="CI66" s="33" t="s">
        <v>133</v>
      </c>
      <c r="CJ66" s="33" t="s">
        <v>121</v>
      </c>
      <c r="CK66" s="33" t="s">
        <v>195</v>
      </c>
      <c r="CL66" s="33" t="s">
        <v>674</v>
      </c>
      <c r="CM66" s="33" t="s">
        <v>675</v>
      </c>
      <c r="CN66" s="33" t="s">
        <v>281</v>
      </c>
    </row>
    <row customHeight="1" ht="13.9" r="67" spans="1:92">
      <c r="A67" s="33" t="s">
        <v>676</v>
      </c>
      <c r="B67" s="33" t="s">
        <v>677</v>
      </c>
      <c r="C67" s="33">
        <f>BX67&amp;"/"&amp;BV67&amp;"/"&amp;BY67</f>
        <v/>
      </c>
      <c r="D67" s="176">
        <f>AVERAGE(H67:L67)</f>
        <v/>
      </c>
      <c r="E67" s="176">
        <f>AVERAGE(M67:N67)</f>
        <v/>
      </c>
      <c r="F67" s="171">
        <f>AVERAGE(O67)</f>
        <v/>
      </c>
      <c r="G67" s="171">
        <f>AVERAGE(P67:Q67)</f>
        <v/>
      </c>
      <c r="H67" s="175" t="n">
        <v>7.4</v>
      </c>
      <c r="I67" s="175" t="n">
        <v>4.9</v>
      </c>
      <c r="J67" s="175" t="n">
        <v>5.6</v>
      </c>
      <c r="K67" s="175" t="n">
        <v>7</v>
      </c>
      <c r="L67" s="175" t="n">
        <v>8.699999999999999</v>
      </c>
      <c r="M67" s="175" t="n">
        <v>3.4</v>
      </c>
      <c r="N67" s="175" t="n">
        <v>6.8</v>
      </c>
      <c r="O67" s="175" t="n">
        <v>5</v>
      </c>
      <c r="P67" s="175" t="n">
        <v>6</v>
      </c>
      <c r="Q67" s="175" t="n">
        <v>5.1</v>
      </c>
      <c r="R67" s="33" t="s">
        <v>121</v>
      </c>
      <c r="S67" s="33" t="n">
        <v>4.4</v>
      </c>
      <c r="T67" s="33" t="n">
        <v>9.800000000000001</v>
      </c>
      <c r="U67" s="33" t="n">
        <v>92</v>
      </c>
      <c r="V67" s="33" t="n">
        <v>7.4</v>
      </c>
      <c r="W67" s="33" t="n">
        <v>4.9</v>
      </c>
      <c r="X67" s="33" t="n">
        <v>6.1</v>
      </c>
      <c r="Y67" s="33" t="n">
        <v>7.1</v>
      </c>
      <c r="Z67" s="33" t="n">
        <v>3</v>
      </c>
      <c r="AA67" s="33" t="n">
        <v>6.2</v>
      </c>
      <c r="AB67" s="33" t="n">
        <v>7</v>
      </c>
      <c r="AC67" s="33" t="n">
        <v>8.699999999999999</v>
      </c>
      <c r="AD67" s="33" t="n">
        <v>3.4</v>
      </c>
      <c r="AE67" s="33" t="n">
        <v>6.8</v>
      </c>
      <c r="AF67" s="33" t="n">
        <v>5</v>
      </c>
      <c r="AG67" s="33" t="n">
        <v>6</v>
      </c>
      <c r="AH67" s="33" t="n">
        <v>5.1</v>
      </c>
      <c r="AI67" s="36" t="n">
        <v>6.3</v>
      </c>
      <c r="AJ67" s="36" t="n">
        <v>6.6</v>
      </c>
      <c r="AK67" s="36" t="n">
        <v>7.5</v>
      </c>
      <c r="AL67" s="36" t="n">
        <v>4.9</v>
      </c>
      <c r="AM67" s="36" t="n">
        <v>5.5</v>
      </c>
      <c r="AN67" s="36" t="n">
        <v>4.5</v>
      </c>
      <c r="AO67" s="47" t="n">
        <v>6.4</v>
      </c>
      <c r="AP67" s="47" t="n">
        <v>5.5</v>
      </c>
      <c r="AQ67" s="47" t="n">
        <v>5.7</v>
      </c>
      <c r="AR67" s="36" t="n">
        <v>6.4</v>
      </c>
      <c r="AS67" s="36" t="n">
        <v>10</v>
      </c>
      <c r="AT67" s="36" t="n">
        <v>3.1</v>
      </c>
      <c r="AU67" s="36" t="n">
        <v>3</v>
      </c>
      <c r="AV67" s="36" t="n">
        <v>6.4</v>
      </c>
      <c r="AW67" s="36" t="n">
        <v>2.3</v>
      </c>
      <c r="AX67" s="36" t="n">
        <v>8.5</v>
      </c>
      <c r="AY67" s="36" t="n">
        <v>4.1</v>
      </c>
      <c r="AZ67" s="36" t="n">
        <v>5.3</v>
      </c>
      <c r="BA67" s="36" t="n">
        <v>8.1</v>
      </c>
      <c r="BB67" s="36" t="n">
        <v>5.6</v>
      </c>
      <c r="BC67" s="36" t="n">
        <v>5.6</v>
      </c>
      <c r="BD67" s="36" t="n">
        <v>10</v>
      </c>
      <c r="BE67" s="36" t="n">
        <v>2.5</v>
      </c>
      <c r="BF67" s="36" t="n">
        <v>10</v>
      </c>
      <c r="BG67" s="36" t="n">
        <v>4</v>
      </c>
      <c r="BH67" s="36" t="n">
        <v>2.8</v>
      </c>
      <c r="BI67" s="36" t="n">
        <v>5.9</v>
      </c>
      <c r="BJ67" s="36" t="n">
        <v>3.6</v>
      </c>
      <c r="BK67" s="36" t="n">
        <v>8.699999999999999</v>
      </c>
      <c r="BL67" s="36" t="n">
        <v>6.5</v>
      </c>
      <c r="BM67" s="36" t="n">
        <v>5.5</v>
      </c>
      <c r="BN67" s="36" t="n">
        <v>4.4</v>
      </c>
      <c r="BO67" s="36" t="n">
        <v>5.5</v>
      </c>
      <c r="BP67" s="36" t="n">
        <v>6.1</v>
      </c>
      <c r="BQ67" s="36" t="n">
        <v>7.1</v>
      </c>
      <c r="BR67" s="36" t="n">
        <v>4.5</v>
      </c>
      <c r="BS67" s="36" t="n">
        <v>2.5</v>
      </c>
      <c r="BT67" s="36" t="n">
        <v>6.1</v>
      </c>
      <c r="BU67" s="36" t="n">
        <v>7.1</v>
      </c>
      <c r="BV67" s="33" t="s">
        <v>122</v>
      </c>
      <c r="BW67" s="33" t="s">
        <v>678</v>
      </c>
      <c r="BX67" s="33" t="s">
        <v>380</v>
      </c>
      <c r="BY67" s="33" t="s">
        <v>156</v>
      </c>
      <c r="BZ67" s="33" t="s">
        <v>679</v>
      </c>
      <c r="CA67" s="33" t="s">
        <v>680</v>
      </c>
      <c r="CB67" s="33" t="s">
        <v>681</v>
      </c>
      <c r="CC67" s="33" t="s"/>
      <c r="CD67" s="33" t="s">
        <v>129</v>
      </c>
      <c r="CE67" s="33" t="s">
        <v>672</v>
      </c>
      <c r="CF67" s="33" t="s">
        <v>146</v>
      </c>
      <c r="CG67" s="33" t="s">
        <v>682</v>
      </c>
      <c r="CH67" s="33" t="s">
        <v>132</v>
      </c>
      <c r="CI67" s="33" t="s">
        <v>133</v>
      </c>
      <c r="CJ67" s="33" t="s">
        <v>121</v>
      </c>
      <c r="CK67" s="33" t="s">
        <v>149</v>
      </c>
      <c r="CL67" s="33" t="s">
        <v>683</v>
      </c>
      <c r="CM67" s="33" t="s">
        <v>684</v>
      </c>
      <c r="CN67" s="33" t="s">
        <v>164</v>
      </c>
    </row>
    <row customHeight="1" ht="13.9" r="68" spans="1:92">
      <c r="A68" s="33" t="s">
        <v>685</v>
      </c>
      <c r="B68" s="33" t="s">
        <v>686</v>
      </c>
      <c r="C68" s="33">
        <f>BX68&amp;"/"&amp;BV68&amp;"/"&amp;BY68</f>
        <v/>
      </c>
      <c r="D68" s="176">
        <f>AVERAGE(H68:L68)</f>
        <v/>
      </c>
      <c r="E68" s="176">
        <f>AVERAGE(M68:N68)</f>
        <v/>
      </c>
      <c r="F68" s="176">
        <f>AVERAGE(O68)</f>
        <v/>
      </c>
      <c r="G68" s="176">
        <f>AVERAGE(P68:Q68)</f>
        <v/>
      </c>
      <c r="H68" s="175" t="n">
        <v>5.7</v>
      </c>
      <c r="I68" s="175" t="n">
        <v>5.1</v>
      </c>
      <c r="J68" s="175" t="n">
        <v>5.8</v>
      </c>
      <c r="K68" s="175" t="n">
        <v>6.7</v>
      </c>
      <c r="L68" s="175" t="n">
        <v>5</v>
      </c>
      <c r="M68" s="175" t="n">
        <v>5.8</v>
      </c>
      <c r="N68" s="175" t="n">
        <v>5.3</v>
      </c>
      <c r="O68" s="175" t="n">
        <v>3</v>
      </c>
      <c r="P68" s="175" t="n">
        <v>5.3</v>
      </c>
      <c r="Q68" s="175" t="n">
        <v>3.6</v>
      </c>
      <c r="R68" s="33" t="s">
        <v>121</v>
      </c>
      <c r="S68" s="33" t="n">
        <v>3.5</v>
      </c>
      <c r="T68" s="33" t="n">
        <v>9.199999999999999</v>
      </c>
      <c r="U68" s="33" t="n">
        <v>64</v>
      </c>
      <c r="V68" s="33" t="n">
        <v>5.7</v>
      </c>
      <c r="W68" s="33" t="n">
        <v>5.1</v>
      </c>
      <c r="X68" s="33" t="n">
        <v>5.9</v>
      </c>
      <c r="Y68" s="33" t="n">
        <v>5.6</v>
      </c>
      <c r="Z68" s="33" t="n">
        <v>5.1</v>
      </c>
      <c r="AA68" s="33" t="n">
        <v>6.7</v>
      </c>
      <c r="AB68" s="33" t="n">
        <v>6.7</v>
      </c>
      <c r="AC68" s="33" t="n">
        <v>5</v>
      </c>
      <c r="AD68" s="33" t="n">
        <v>5.8</v>
      </c>
      <c r="AE68" s="33" t="n">
        <v>5.3</v>
      </c>
      <c r="AF68" s="33" t="n">
        <v>3</v>
      </c>
      <c r="AG68" s="33" t="n">
        <v>5.3</v>
      </c>
      <c r="AH68" s="33" t="n">
        <v>3.6</v>
      </c>
      <c r="AI68" s="36" t="n">
        <v>6.3</v>
      </c>
      <c r="AJ68" s="36" t="n">
        <v>6.6</v>
      </c>
      <c r="AK68" s="36" t="n">
        <v>4</v>
      </c>
      <c r="AL68" s="36" t="n">
        <v>5.5</v>
      </c>
      <c r="AM68" s="36" t="n">
        <v>5.5</v>
      </c>
      <c r="AN68" s="36" t="n">
        <v>4.5</v>
      </c>
      <c r="AO68" s="47" t="n">
        <v>5.5</v>
      </c>
      <c r="AP68" s="47" t="n">
        <v>5.5</v>
      </c>
      <c r="AQ68" s="47" t="n">
        <v>6.3</v>
      </c>
      <c r="AR68" s="36" t="n">
        <v>5.8</v>
      </c>
      <c r="AS68" s="36" t="n">
        <v>4.4</v>
      </c>
      <c r="AT68" s="36" t="n">
        <v>6.5</v>
      </c>
      <c r="AU68" s="36" t="n">
        <v>7.2</v>
      </c>
      <c r="AV68" s="36" t="n">
        <v>4.5</v>
      </c>
      <c r="AW68" s="36" t="n">
        <v>4</v>
      </c>
      <c r="AX68" s="36" t="n">
        <v>6.3</v>
      </c>
      <c r="AY68" s="36" t="n">
        <v>5.3</v>
      </c>
      <c r="AZ68" s="36" t="n">
        <v>7.2</v>
      </c>
      <c r="BA68" s="36" t="n">
        <v>8.1</v>
      </c>
      <c r="BB68" s="36" t="n">
        <v>6.8</v>
      </c>
      <c r="BC68" s="36" t="n">
        <v>3.8</v>
      </c>
      <c r="BD68" s="36" t="n">
        <v>8.5</v>
      </c>
      <c r="BE68" s="36" t="n">
        <v>2.5</v>
      </c>
      <c r="BF68" s="36" t="n">
        <v>4.5</v>
      </c>
      <c r="BG68" s="36" t="n">
        <v>5.2</v>
      </c>
      <c r="BH68" s="36" t="n">
        <v>9.199999999999999</v>
      </c>
      <c r="BI68" s="36" t="n">
        <v>2.7</v>
      </c>
      <c r="BJ68" s="36" t="n">
        <v>6.3</v>
      </c>
      <c r="BK68" s="36" t="n">
        <v>6.9</v>
      </c>
      <c r="BL68" s="36" t="n">
        <v>3</v>
      </c>
      <c r="BM68" s="36" t="n">
        <v>5.5</v>
      </c>
      <c r="BN68" s="36" t="n">
        <v>3.7</v>
      </c>
      <c r="BO68" s="36" t="n">
        <v>2.1</v>
      </c>
      <c r="BP68" s="36" t="n">
        <v>5.4</v>
      </c>
      <c r="BQ68" s="36" t="n">
        <v>6</v>
      </c>
      <c r="BR68" s="36" t="n">
        <v>4.5</v>
      </c>
      <c r="BS68" s="36" t="n">
        <v>4.4</v>
      </c>
      <c r="BT68" s="36" t="n">
        <v>3.8</v>
      </c>
      <c r="BU68" s="36" t="n">
        <v>4.8</v>
      </c>
      <c r="BV68" s="33" t="s">
        <v>122</v>
      </c>
      <c r="BW68" s="33" t="s">
        <v>687</v>
      </c>
      <c r="BX68" s="33" t="s">
        <v>688</v>
      </c>
      <c r="BY68" s="33" t="s">
        <v>125</v>
      </c>
      <c r="BZ68" s="33" t="s">
        <v>689</v>
      </c>
      <c r="CA68" s="33" t="s">
        <v>690</v>
      </c>
      <c r="CB68" s="33" t="s">
        <v>691</v>
      </c>
      <c r="CC68" s="33" t="s"/>
      <c r="CD68" s="33" t="s">
        <v>129</v>
      </c>
      <c r="CE68" s="33" t="s">
        <v>130</v>
      </c>
      <c r="CF68" s="33" t="s">
        <v>130</v>
      </c>
      <c r="CG68" s="33" t="s">
        <v>692</v>
      </c>
      <c r="CH68" s="33" t="s">
        <v>132</v>
      </c>
      <c r="CI68" s="33" t="s">
        <v>174</v>
      </c>
      <c r="CJ68" s="33" t="s">
        <v>121</v>
      </c>
      <c r="CK68" s="33" t="n">
        <v>3.5</v>
      </c>
      <c r="CL68" s="33" t="n">
        <v>9.199999999999999</v>
      </c>
      <c r="CM68" s="33" t="n">
        <v>64</v>
      </c>
      <c r="CN68" s="27" t="n">
        <v>0.8100000000000001</v>
      </c>
    </row>
    <row customHeight="1" ht="13.9" r="69" spans="1:92">
      <c r="A69" s="33" t="s">
        <v>693</v>
      </c>
      <c r="B69" s="33" t="s">
        <v>694</v>
      </c>
      <c r="C69" s="33">
        <f>BX69&amp;"/"&amp;BV69&amp;"/"&amp;BY69</f>
        <v/>
      </c>
      <c r="D69" s="176">
        <f>AVERAGE(H69:L69)</f>
        <v/>
      </c>
      <c r="E69" s="176">
        <f>AVERAGE(M69:N69)</f>
        <v/>
      </c>
      <c r="F69" s="176">
        <f>AVERAGE(O69)</f>
        <v/>
      </c>
      <c r="G69" s="176">
        <f>AVERAGE(P69:Q69)</f>
        <v/>
      </c>
      <c r="H69" s="175" t="n">
        <v>5.7</v>
      </c>
      <c r="I69" s="175" t="n">
        <v>8</v>
      </c>
      <c r="J69" s="175" t="n">
        <v>6.2</v>
      </c>
      <c r="K69" s="175" t="n">
        <v>5.4</v>
      </c>
      <c r="L69" s="175" t="n">
        <v>6.8</v>
      </c>
      <c r="M69" s="175" t="n">
        <v>6.6</v>
      </c>
      <c r="N69" s="175" t="n">
        <v>7.9</v>
      </c>
      <c r="O69" s="175" t="n">
        <v>4.6</v>
      </c>
      <c r="P69" s="175" t="n">
        <v>6.2</v>
      </c>
      <c r="Q69" s="175" t="n">
        <v>7.5</v>
      </c>
      <c r="R69" s="33" t="s">
        <v>121</v>
      </c>
      <c r="S69" s="33" t="n">
        <v>4.9</v>
      </c>
      <c r="T69" s="33" t="n">
        <v>8.9</v>
      </c>
      <c r="U69" s="33" t="n">
        <v>58</v>
      </c>
      <c r="V69" s="33" t="n">
        <v>5.7</v>
      </c>
      <c r="W69" s="33" t="n">
        <v>8</v>
      </c>
      <c r="X69" s="33" t="n">
        <v>5.2</v>
      </c>
      <c r="Y69" s="33" t="n">
        <v>5.6</v>
      </c>
      <c r="Z69" s="33" t="n">
        <v>5.1</v>
      </c>
      <c r="AA69" s="33" t="n">
        <v>9</v>
      </c>
      <c r="AB69" s="33" t="n">
        <v>5.4</v>
      </c>
      <c r="AC69" s="33" t="n">
        <v>6.8</v>
      </c>
      <c r="AD69" s="33" t="n">
        <v>6.6</v>
      </c>
      <c r="AE69" s="33" t="n">
        <v>7.9</v>
      </c>
      <c r="AF69" s="33" t="n">
        <v>4.6</v>
      </c>
      <c r="AG69" s="33" t="n">
        <v>6.2</v>
      </c>
      <c r="AH69" s="33" t="n">
        <v>7.5</v>
      </c>
      <c r="AI69" s="36" t="n">
        <v>6.3</v>
      </c>
      <c r="AJ69" s="36" t="n">
        <v>6.6</v>
      </c>
      <c r="AK69" s="36" t="n">
        <v>4</v>
      </c>
      <c r="AL69" s="36" t="n">
        <v>9.300000000000001</v>
      </c>
      <c r="AM69" s="36" t="n">
        <v>6.2</v>
      </c>
      <c r="AN69" s="36" t="n">
        <v>7.1</v>
      </c>
      <c r="AO69" s="47" t="n">
        <v>4.6</v>
      </c>
      <c r="AP69" s="47" t="n">
        <v>3.7</v>
      </c>
      <c r="AQ69" s="47" t="n">
        <v>7.6</v>
      </c>
      <c r="AR69" s="36" t="n">
        <v>5.8</v>
      </c>
      <c r="AS69" s="36" t="n">
        <v>4.4</v>
      </c>
      <c r="AT69" s="36" t="n">
        <v>6.5</v>
      </c>
      <c r="AU69" s="36" t="n">
        <v>3.6</v>
      </c>
      <c r="AV69" s="36" t="n">
        <v>6.4</v>
      </c>
      <c r="AW69" s="36" t="n">
        <v>5.7</v>
      </c>
      <c r="AX69" s="36" t="n">
        <v>8.5</v>
      </c>
      <c r="AY69" s="36" t="n">
        <v>6.5</v>
      </c>
      <c r="AZ69" s="36" t="n">
        <v>8.1</v>
      </c>
      <c r="BA69" s="36" t="n">
        <v>5.3</v>
      </c>
      <c r="BB69" s="36" t="n">
        <v>4.4</v>
      </c>
      <c r="BC69" s="36" t="n">
        <v>6.7</v>
      </c>
      <c r="BD69" s="36" t="n">
        <v>10</v>
      </c>
      <c r="BE69" s="36" t="n">
        <v>2.5</v>
      </c>
      <c r="BF69" s="36" t="n">
        <v>6.5</v>
      </c>
      <c r="BG69" s="36" t="n">
        <v>3.4</v>
      </c>
      <c r="BH69" s="36" t="n">
        <v>7.6</v>
      </c>
      <c r="BI69" s="36" t="n">
        <v>7.5</v>
      </c>
      <c r="BJ69" s="36" t="n">
        <v>7.4</v>
      </c>
      <c r="BK69" s="36" t="n">
        <v>8.699999999999999</v>
      </c>
      <c r="BL69" s="36" t="n">
        <v>4.8</v>
      </c>
      <c r="BM69" s="36" t="n">
        <v>5.5</v>
      </c>
      <c r="BN69" s="36" t="n">
        <v>3.7</v>
      </c>
      <c r="BO69" s="36" t="n">
        <v>5.5</v>
      </c>
      <c r="BP69" s="36" t="n">
        <v>4.1</v>
      </c>
      <c r="BQ69" s="36" t="n">
        <v>7.6</v>
      </c>
      <c r="BR69" s="36" t="n">
        <v>6.6</v>
      </c>
      <c r="BS69" s="36" t="n">
        <v>5.3</v>
      </c>
      <c r="BT69" s="36" t="n">
        <v>7.2</v>
      </c>
      <c r="BU69" s="36" t="n">
        <v>7.7</v>
      </c>
      <c r="BV69" s="33" t="s">
        <v>140</v>
      </c>
      <c r="BW69" s="33" t="s">
        <v>695</v>
      </c>
      <c r="BX69" s="33" t="s">
        <v>168</v>
      </c>
      <c r="BY69" s="33" t="s">
        <v>156</v>
      </c>
      <c r="BZ69" s="33" t="s">
        <v>696</v>
      </c>
      <c r="CA69" s="33" t="s">
        <v>697</v>
      </c>
      <c r="CB69" s="33" t="s">
        <v>698</v>
      </c>
      <c r="CC69" s="33" t="s"/>
      <c r="CD69" s="33" t="s">
        <v>129</v>
      </c>
      <c r="CE69" s="33" t="s">
        <v>130</v>
      </c>
      <c r="CF69" s="33" t="s">
        <v>162</v>
      </c>
      <c r="CG69" s="33" t="s">
        <v>699</v>
      </c>
      <c r="CH69" s="33" t="s">
        <v>132</v>
      </c>
      <c r="CI69" s="33" t="s">
        <v>174</v>
      </c>
      <c r="CJ69" s="33" t="s">
        <v>121</v>
      </c>
      <c r="CK69" s="33" t="n">
        <v>4.9</v>
      </c>
      <c r="CL69" s="33" t="n">
        <v>8.9</v>
      </c>
      <c r="CM69" s="33" t="n">
        <v>58</v>
      </c>
      <c r="CN69" s="27" t="n">
        <v>0.9</v>
      </c>
    </row>
    <row customHeight="1" ht="13.9" r="70" spans="1:92">
      <c r="A70" s="33" t="s">
        <v>700</v>
      </c>
      <c r="B70" s="33" t="s">
        <v>701</v>
      </c>
      <c r="C70" s="33">
        <f>BX70&amp;"/"&amp;BV70&amp;"/"&amp;BY70</f>
        <v/>
      </c>
      <c r="D70" s="176">
        <f>AVERAGE(H70:L70)</f>
        <v/>
      </c>
      <c r="E70" s="176">
        <f>AVERAGE(M70:N70)</f>
        <v/>
      </c>
      <c r="F70" s="176">
        <f>AVERAGE(O70)</f>
        <v/>
      </c>
      <c r="G70" s="176">
        <f>AVERAGE(P70:Q70)</f>
        <v/>
      </c>
      <c r="H70" s="175" t="n">
        <v>5.6</v>
      </c>
      <c r="I70" s="175" t="n">
        <v>4.3</v>
      </c>
      <c r="J70" s="175" t="n">
        <v>6.4</v>
      </c>
      <c r="K70" s="175" t="n">
        <v>8.199999999999999</v>
      </c>
      <c r="L70" s="175" t="n">
        <v>9</v>
      </c>
      <c r="M70" s="175" t="n">
        <v>2.8</v>
      </c>
      <c r="N70" s="175" t="n">
        <v>5.9</v>
      </c>
      <c r="O70" s="175" t="n">
        <v>2.7</v>
      </c>
      <c r="P70" s="175" t="n">
        <v>4.8</v>
      </c>
      <c r="Q70" s="175" t="n">
        <v>6.2</v>
      </c>
      <c r="R70" s="33" t="s">
        <v>121</v>
      </c>
      <c r="S70" s="33" t="n">
        <v>6.3</v>
      </c>
      <c r="T70" s="33" t="n">
        <v>9.4</v>
      </c>
      <c r="U70" s="33" t="n">
        <v>98</v>
      </c>
      <c r="V70" s="33" t="n">
        <v>5.6</v>
      </c>
      <c r="W70" s="33" t="n">
        <v>4.3</v>
      </c>
      <c r="X70" s="33" t="n">
        <v>5.9</v>
      </c>
      <c r="Y70" s="33" t="n">
        <v>5.4</v>
      </c>
      <c r="Z70" s="33" t="n">
        <v>8.699999999999999</v>
      </c>
      <c r="AA70" s="33" t="n">
        <v>5.7</v>
      </c>
      <c r="AB70" s="33" t="n">
        <v>8.199999999999999</v>
      </c>
      <c r="AC70" s="33" t="n">
        <v>9</v>
      </c>
      <c r="AD70" s="33" t="n">
        <v>2.8</v>
      </c>
      <c r="AE70" s="33" t="n">
        <v>5.9</v>
      </c>
      <c r="AF70" s="33" t="n">
        <v>2.7</v>
      </c>
      <c r="AG70" s="33" t="n">
        <v>4.8</v>
      </c>
      <c r="AH70" s="33" t="n">
        <v>6.2</v>
      </c>
      <c r="AI70" s="36" t="n">
        <v>4.4</v>
      </c>
      <c r="AJ70" s="36" t="n">
        <v>6.6</v>
      </c>
      <c r="AK70" s="36" t="n">
        <v>5.7</v>
      </c>
      <c r="AL70" s="36" t="n">
        <v>4.9</v>
      </c>
      <c r="AM70" s="36" t="n">
        <v>4.8</v>
      </c>
      <c r="AN70" s="36" t="n">
        <v>3.9</v>
      </c>
      <c r="AO70" s="47" t="n">
        <v>7.3</v>
      </c>
      <c r="AP70" s="47" t="n">
        <v>3.7</v>
      </c>
      <c r="AQ70" s="47" t="n">
        <v>6.3</v>
      </c>
      <c r="AR70" s="36" t="n">
        <v>5.2</v>
      </c>
      <c r="AS70" s="36" t="n">
        <v>6.3</v>
      </c>
      <c r="AT70" s="36" t="n">
        <v>4.8</v>
      </c>
      <c r="AU70" s="36" t="n">
        <v>6.6</v>
      </c>
      <c r="AV70" s="36" t="n">
        <v>8.4</v>
      </c>
      <c r="AW70" s="36" t="n">
        <v>7.5</v>
      </c>
      <c r="AX70" s="36" t="n">
        <v>6.3</v>
      </c>
      <c r="AY70" s="36" t="n">
        <v>5.3</v>
      </c>
      <c r="AZ70" s="36" t="n">
        <v>5.3</v>
      </c>
      <c r="BA70" s="36" t="n">
        <v>9.1</v>
      </c>
      <c r="BB70" s="36" t="n">
        <v>6.8</v>
      </c>
      <c r="BC70" s="36" t="n">
        <v>5.6</v>
      </c>
      <c r="BD70" s="36" t="n">
        <v>10</v>
      </c>
      <c r="BE70" s="36" t="n">
        <v>8.5</v>
      </c>
      <c r="BF70" s="36" t="n">
        <v>4.5</v>
      </c>
      <c r="BG70" s="36" t="n">
        <v>2.8</v>
      </c>
      <c r="BH70" s="36" t="n">
        <v>2.8</v>
      </c>
      <c r="BI70" s="36" t="n">
        <v>5.9</v>
      </c>
      <c r="BJ70" s="36" t="n">
        <v>7.4</v>
      </c>
      <c r="BK70" s="36" t="n">
        <v>6.9</v>
      </c>
      <c r="BL70" s="36" t="n">
        <v>3</v>
      </c>
      <c r="BM70" s="36" t="n">
        <v>4.2</v>
      </c>
      <c r="BN70" s="36" t="n">
        <v>1</v>
      </c>
      <c r="BO70" s="36" t="n">
        <v>5.5</v>
      </c>
      <c r="BP70" s="36" t="n">
        <v>4.8</v>
      </c>
      <c r="BQ70" s="36" t="n">
        <v>5.4</v>
      </c>
      <c r="BR70" s="36" t="n">
        <v>4.5</v>
      </c>
      <c r="BS70" s="36" t="n">
        <v>8.1</v>
      </c>
      <c r="BT70" s="36" t="n">
        <v>4.9</v>
      </c>
      <c r="BU70" s="36" t="n">
        <v>4.8</v>
      </c>
      <c r="BV70" s="33" t="s">
        <v>122</v>
      </c>
      <c r="BW70" s="33" t="s">
        <v>702</v>
      </c>
      <c r="BX70" s="33" t="s">
        <v>312</v>
      </c>
      <c r="BY70" s="33" t="s">
        <v>156</v>
      </c>
      <c r="BZ70" s="33" t="s">
        <v>703</v>
      </c>
      <c r="CA70" s="33" t="s">
        <v>704</v>
      </c>
      <c r="CB70" s="33" t="s">
        <v>705</v>
      </c>
      <c r="CC70" s="33" t="s"/>
      <c r="CD70" s="33" t="s">
        <v>129</v>
      </c>
      <c r="CE70" s="33" t="s">
        <v>146</v>
      </c>
      <c r="CF70" s="33" t="s">
        <v>130</v>
      </c>
      <c r="CG70" s="33" t="s">
        <v>553</v>
      </c>
      <c r="CH70" s="33" t="s">
        <v>132</v>
      </c>
      <c r="CI70" s="33" t="s">
        <v>174</v>
      </c>
      <c r="CJ70" s="33" t="s">
        <v>121</v>
      </c>
      <c r="CK70" s="33" t="n">
        <v>6.3</v>
      </c>
      <c r="CL70" s="33" t="n">
        <v>9.4</v>
      </c>
      <c r="CM70" s="33" t="n">
        <v>98</v>
      </c>
      <c r="CN70" s="27" t="n">
        <v>0.8</v>
      </c>
    </row>
    <row customHeight="1" ht="13.9" r="71" spans="1:92">
      <c r="A71" s="33" t="s">
        <v>706</v>
      </c>
      <c r="B71" s="33" t="s">
        <v>707</v>
      </c>
      <c r="C71" s="33">
        <f>BX71&amp;"/"&amp;BV71&amp;"/"&amp;BY71</f>
        <v/>
      </c>
      <c r="D71" s="176">
        <f>AVERAGE(H71:L71)</f>
        <v/>
      </c>
      <c r="E71" s="176">
        <f>AVERAGE(M71:N71)</f>
        <v/>
      </c>
      <c r="F71" s="171">
        <f>AVERAGE(O71)</f>
        <v/>
      </c>
      <c r="G71" s="171">
        <f>AVERAGE(P71:Q71)</f>
        <v/>
      </c>
      <c r="H71" s="175" t="n">
        <v>4.7</v>
      </c>
      <c r="I71" s="175" t="n">
        <v>8.300000000000001</v>
      </c>
      <c r="J71" s="175" t="n">
        <v>7.7</v>
      </c>
      <c r="K71" s="175" t="n">
        <v>6.3</v>
      </c>
      <c r="L71" s="175" t="n">
        <v>9</v>
      </c>
      <c r="M71" s="175" t="n">
        <v>8.300000000000001</v>
      </c>
      <c r="N71" s="175" t="n">
        <v>9.4</v>
      </c>
      <c r="O71" s="175" t="n">
        <v>7.6</v>
      </c>
      <c r="P71" s="175" t="n">
        <v>9.199999999999999</v>
      </c>
      <c r="Q71" s="175" t="n">
        <v>8</v>
      </c>
      <c r="R71" s="33" t="s">
        <v>121</v>
      </c>
      <c r="S71" s="33" t="n">
        <v>5.8</v>
      </c>
      <c r="T71" s="33" t="n">
        <v>9.699999999999999</v>
      </c>
      <c r="U71" s="33" t="n">
        <v>83</v>
      </c>
      <c r="V71" s="33" t="n">
        <v>4.7</v>
      </c>
      <c r="W71" s="33" t="n">
        <v>8.300000000000001</v>
      </c>
      <c r="X71" s="33" t="n">
        <v>6.5</v>
      </c>
      <c r="Y71" s="33" t="n">
        <v>8.5</v>
      </c>
      <c r="Z71" s="33" t="n">
        <v>5.7</v>
      </c>
      <c r="AA71" s="33" t="n">
        <v>10</v>
      </c>
      <c r="AB71" s="33" t="n">
        <v>6.3</v>
      </c>
      <c r="AC71" s="33" t="n">
        <v>9</v>
      </c>
      <c r="AD71" s="33" t="n">
        <v>8.300000000000001</v>
      </c>
      <c r="AE71" s="33" t="n">
        <v>9.4</v>
      </c>
      <c r="AF71" s="33" t="n">
        <v>7.6</v>
      </c>
      <c r="AG71" s="33" t="n">
        <v>9.199999999999999</v>
      </c>
      <c r="AH71" s="33" t="n">
        <v>8</v>
      </c>
      <c r="AI71" s="36" t="n">
        <v>4.4</v>
      </c>
      <c r="AJ71" s="36" t="n">
        <v>4.8</v>
      </c>
      <c r="AK71" s="36" t="n">
        <v>5.7</v>
      </c>
      <c r="AL71" s="36" t="n">
        <v>7.4</v>
      </c>
      <c r="AM71" s="36" t="n">
        <v>6.9</v>
      </c>
      <c r="AN71" s="36" t="n">
        <v>9</v>
      </c>
      <c r="AO71" s="47" t="n">
        <v>4.6</v>
      </c>
      <c r="AP71" s="47" t="n">
        <v>5.5</v>
      </c>
      <c r="AQ71" s="47" t="n">
        <v>8.300000000000001</v>
      </c>
      <c r="AR71" s="36" t="n">
        <v>7.1</v>
      </c>
      <c r="AS71" s="36" t="n">
        <v>8.300000000000001</v>
      </c>
      <c r="AT71" s="36" t="n">
        <v>6.5</v>
      </c>
      <c r="AU71" s="36" t="n">
        <v>6.6</v>
      </c>
      <c r="AV71" s="36" t="n">
        <v>4.5</v>
      </c>
      <c r="AW71" s="36" t="n">
        <v>5.7</v>
      </c>
      <c r="AX71" s="36" t="n">
        <v>9.699999999999999</v>
      </c>
      <c r="AY71" s="36" t="n">
        <v>7.1</v>
      </c>
      <c r="AZ71" s="36" t="n">
        <v>8.1</v>
      </c>
      <c r="BA71" s="36" t="n">
        <v>9.1</v>
      </c>
      <c r="BB71" s="36" t="n">
        <v>5.6</v>
      </c>
      <c r="BC71" s="36" t="n">
        <v>3.3</v>
      </c>
      <c r="BD71" s="36" t="n">
        <v>10</v>
      </c>
      <c r="BE71" s="36" t="n">
        <v>4.5</v>
      </c>
      <c r="BF71" s="36" t="n">
        <v>8.5</v>
      </c>
      <c r="BG71" s="36" t="n">
        <v>8.1</v>
      </c>
      <c r="BH71" s="36" t="n">
        <v>4.4</v>
      </c>
      <c r="BI71" s="36" t="n">
        <v>9.1</v>
      </c>
      <c r="BJ71" s="36" t="n">
        <v>8.5</v>
      </c>
      <c r="BK71" s="36" t="n">
        <v>5</v>
      </c>
      <c r="BL71" s="36" t="n">
        <v>10</v>
      </c>
      <c r="BM71" s="36" t="n">
        <v>8.300000000000001</v>
      </c>
      <c r="BN71" s="36" t="n">
        <v>3.7</v>
      </c>
      <c r="BO71" s="36" t="n">
        <v>8.800000000000001</v>
      </c>
      <c r="BP71" s="36" t="n">
        <v>8.800000000000001</v>
      </c>
      <c r="BQ71" s="36" t="n">
        <v>8.699999999999999</v>
      </c>
      <c r="BR71" s="36" t="n">
        <v>8.699999999999999</v>
      </c>
      <c r="BS71" s="36" t="n">
        <v>6.2</v>
      </c>
      <c r="BT71" s="36" t="n">
        <v>5.5</v>
      </c>
      <c r="BU71" s="36" t="n">
        <v>9.5</v>
      </c>
      <c r="BV71" s="33" t="s">
        <v>140</v>
      </c>
      <c r="BW71" s="33" t="s">
        <v>708</v>
      </c>
      <c r="BX71" s="33" t="s">
        <v>312</v>
      </c>
      <c r="BY71" s="33" t="s">
        <v>156</v>
      </c>
      <c r="BZ71" s="33" t="s">
        <v>709</v>
      </c>
      <c r="CA71" s="33" t="s">
        <v>710</v>
      </c>
      <c r="CB71" s="33" t="s">
        <v>711</v>
      </c>
      <c r="CC71" s="33" t="s"/>
      <c r="CD71" s="33" t="s">
        <v>129</v>
      </c>
      <c r="CE71" s="33" t="s">
        <v>146</v>
      </c>
      <c r="CF71" s="33" t="s">
        <v>130</v>
      </c>
      <c r="CG71" s="33" t="s">
        <v>712</v>
      </c>
      <c r="CH71" s="33" t="s">
        <v>240</v>
      </c>
      <c r="CI71" s="33" t="s">
        <v>133</v>
      </c>
      <c r="CJ71" s="33" t="s">
        <v>121</v>
      </c>
      <c r="CK71" s="33" t="s">
        <v>605</v>
      </c>
      <c r="CL71" s="33" t="s">
        <v>135</v>
      </c>
      <c r="CM71" s="33" t="s">
        <v>444</v>
      </c>
      <c r="CN71" s="33" t="s">
        <v>260</v>
      </c>
    </row>
    <row customHeight="1" ht="13.9" r="72" spans="1:92">
      <c r="A72" s="33" t="s">
        <v>713</v>
      </c>
      <c r="B72" s="33" t="s">
        <v>714</v>
      </c>
      <c r="C72" s="33">
        <f>BX72&amp;"/"&amp;BV72&amp;"/"&amp;BY72</f>
        <v/>
      </c>
      <c r="D72" s="176">
        <f>AVERAGE(H72:L72)</f>
        <v/>
      </c>
      <c r="E72" s="176">
        <f>AVERAGE(M72:N72)</f>
        <v/>
      </c>
      <c r="F72" s="176">
        <f>AVERAGE(O72)</f>
        <v/>
      </c>
      <c r="G72" s="176">
        <f>AVERAGE(P72:Q72)</f>
        <v/>
      </c>
      <c r="H72" s="175" t="n">
        <v>5.6</v>
      </c>
      <c r="I72" s="175" t="n">
        <v>3.2</v>
      </c>
      <c r="J72" s="175" t="n">
        <v>5.6</v>
      </c>
      <c r="K72" s="175" t="n">
        <v>9.699999999999999</v>
      </c>
      <c r="L72" s="175" t="n">
        <v>8.699999999999999</v>
      </c>
      <c r="M72" s="175" t="n">
        <v>5.3</v>
      </c>
      <c r="N72" s="175" t="n">
        <v>7.2</v>
      </c>
      <c r="O72" s="175" t="n">
        <v>2.8</v>
      </c>
      <c r="P72" s="175" t="n">
        <v>7.3</v>
      </c>
      <c r="Q72" s="175" t="n">
        <v>7.3</v>
      </c>
      <c r="R72" s="33" t="s">
        <v>121</v>
      </c>
      <c r="S72" s="33" t="n">
        <v>5.8</v>
      </c>
      <c r="T72" s="33" t="n">
        <v>8.699999999999999</v>
      </c>
      <c r="U72" s="33" t="n">
        <v>78</v>
      </c>
      <c r="V72" s="33" t="n">
        <v>5.6</v>
      </c>
      <c r="W72" s="33" t="n">
        <v>3.2</v>
      </c>
      <c r="X72" s="33" t="n">
        <v>5.4</v>
      </c>
      <c r="Y72" s="33" t="n">
        <v>6.7</v>
      </c>
      <c r="Z72" s="33" t="n">
        <v>2.9</v>
      </c>
      <c r="AA72" s="33" t="n">
        <v>7.4</v>
      </c>
      <c r="AB72" s="33" t="n">
        <v>9.699999999999999</v>
      </c>
      <c r="AC72" s="33" t="n">
        <v>8.699999999999999</v>
      </c>
      <c r="AD72" s="33" t="n">
        <v>5.3</v>
      </c>
      <c r="AE72" s="33" t="n">
        <v>7.2</v>
      </c>
      <c r="AF72" s="33" t="n">
        <v>2.8</v>
      </c>
      <c r="AG72" s="33" t="n">
        <v>7.3</v>
      </c>
      <c r="AH72" s="33" t="n">
        <v>7.3</v>
      </c>
      <c r="AI72" s="36" t="n">
        <v>6.3</v>
      </c>
      <c r="AJ72" s="36" t="n">
        <v>4.8</v>
      </c>
      <c r="AK72" s="36" t="n">
        <v>5.7</v>
      </c>
      <c r="AL72" s="36" t="n">
        <v>6.2</v>
      </c>
      <c r="AM72" s="36" t="n">
        <v>1.9</v>
      </c>
      <c r="AN72" s="36" t="n">
        <v>2.6</v>
      </c>
      <c r="AO72" s="47" t="n">
        <v>4.6</v>
      </c>
      <c r="AP72" s="47" t="n">
        <v>5.5</v>
      </c>
      <c r="AQ72" s="47" t="n">
        <v>6.3</v>
      </c>
      <c r="AR72" s="36" t="n">
        <v>5.8</v>
      </c>
      <c r="AS72" s="36" t="n">
        <v>6.3</v>
      </c>
      <c r="AT72" s="36" t="n">
        <v>6.5</v>
      </c>
      <c r="AU72" s="36" t="n">
        <v>4.8</v>
      </c>
      <c r="AV72" s="36" t="n">
        <v>4.5</v>
      </c>
      <c r="AW72" s="36" t="n">
        <v>2.3</v>
      </c>
      <c r="AX72" s="36" t="n">
        <v>5.2</v>
      </c>
      <c r="AY72" s="36" t="n">
        <v>7.7</v>
      </c>
      <c r="AZ72" s="36" t="n">
        <v>7.2</v>
      </c>
      <c r="BA72" s="36" t="n">
        <v>9.1</v>
      </c>
      <c r="BB72" s="36" t="n">
        <v>8</v>
      </c>
      <c r="BC72" s="36" t="n">
        <v>7.3</v>
      </c>
      <c r="BD72" s="36" t="n">
        <v>10</v>
      </c>
      <c r="BE72" s="36" t="n">
        <v>2.5</v>
      </c>
      <c r="BF72" s="36" t="n">
        <v>10</v>
      </c>
      <c r="BG72" s="36" t="n">
        <v>7.5</v>
      </c>
      <c r="BH72" s="36" t="n">
        <v>7.6</v>
      </c>
      <c r="BI72" s="36" t="n">
        <v>1.1</v>
      </c>
      <c r="BJ72" s="36" t="n">
        <v>8</v>
      </c>
      <c r="BK72" s="36" t="n">
        <v>5</v>
      </c>
      <c r="BL72" s="36" t="n">
        <v>6.5</v>
      </c>
      <c r="BM72" s="36" t="n">
        <v>4.9</v>
      </c>
      <c r="BN72" s="36" t="n">
        <v>2.2</v>
      </c>
      <c r="BO72" s="36" t="n">
        <v>3.8</v>
      </c>
      <c r="BP72" s="36" t="n">
        <v>7.4</v>
      </c>
      <c r="BQ72" s="36" t="n">
        <v>6.5</v>
      </c>
      <c r="BR72" s="36" t="n">
        <v>7.3</v>
      </c>
      <c r="BS72" s="36" t="n">
        <v>7.2</v>
      </c>
      <c r="BT72" s="36" t="n">
        <v>5.5</v>
      </c>
      <c r="BU72" s="36" t="n">
        <v>7.1</v>
      </c>
      <c r="BV72" s="33" t="s">
        <v>140</v>
      </c>
      <c r="BW72" s="33" t="s">
        <v>715</v>
      </c>
      <c r="BX72" s="33" t="s">
        <v>337</v>
      </c>
      <c r="BY72" s="33" t="s">
        <v>156</v>
      </c>
      <c r="BZ72" s="33" t="s">
        <v>716</v>
      </c>
      <c r="CA72" s="33" t="s">
        <v>717</v>
      </c>
      <c r="CB72" s="33" t="s">
        <v>718</v>
      </c>
      <c r="CC72" s="33" t="s"/>
      <c r="CD72" s="33" t="s">
        <v>129</v>
      </c>
      <c r="CE72" s="33" t="s">
        <v>130</v>
      </c>
      <c r="CF72" s="33" t="s">
        <v>130</v>
      </c>
      <c r="CG72" s="33" t="s">
        <v>719</v>
      </c>
      <c r="CH72" s="33" t="s">
        <v>240</v>
      </c>
      <c r="CI72" s="33" t="s">
        <v>174</v>
      </c>
      <c r="CJ72" s="33" t="s">
        <v>121</v>
      </c>
      <c r="CK72" s="33" t="n">
        <v>5.8</v>
      </c>
      <c r="CL72" s="33" t="n">
        <v>8.699999999999999</v>
      </c>
      <c r="CM72" s="33" t="n">
        <v>78</v>
      </c>
      <c r="CN72" s="27" t="n">
        <v>0.82</v>
      </c>
    </row>
    <row customHeight="1" ht="13.9" r="73" spans="1:92">
      <c r="A73" s="33" t="s">
        <v>720</v>
      </c>
      <c r="B73" s="33" t="s">
        <v>721</v>
      </c>
      <c r="C73" s="33">
        <f>BX73&amp;"/"&amp;BV73&amp;"/"&amp;BY73</f>
        <v/>
      </c>
      <c r="D73" s="176">
        <f>AVERAGE(H73:L73)</f>
        <v/>
      </c>
      <c r="E73" s="176">
        <f>AVERAGE(M73:N73)</f>
        <v/>
      </c>
      <c r="F73" s="171">
        <f>AVERAGE(O73)</f>
        <v/>
      </c>
      <c r="G73" s="171">
        <f>AVERAGE(P73:Q73)</f>
        <v/>
      </c>
      <c r="H73" s="175" t="n">
        <v>1.4</v>
      </c>
      <c r="I73" s="175" t="n">
        <v>7.2</v>
      </c>
      <c r="J73" s="175" t="n">
        <v>6.7</v>
      </c>
      <c r="K73" s="175" t="n">
        <v>6.7</v>
      </c>
      <c r="L73" s="175" t="n">
        <v>5</v>
      </c>
      <c r="M73" s="175" t="n">
        <v>4.7</v>
      </c>
      <c r="N73" s="175" t="n">
        <v>7.6</v>
      </c>
      <c r="O73" s="175" t="n">
        <v>4</v>
      </c>
      <c r="P73" s="175" t="n">
        <v>8.1</v>
      </c>
      <c r="Q73" s="175" t="n">
        <v>5</v>
      </c>
      <c r="R73" s="33" t="s">
        <v>121</v>
      </c>
      <c r="S73" s="33" t="n">
        <v>7.7</v>
      </c>
      <c r="T73" s="33" t="n">
        <v>9.5</v>
      </c>
      <c r="U73" s="33" t="n">
        <v>133</v>
      </c>
      <c r="V73" s="33" t="n">
        <v>1.4</v>
      </c>
      <c r="W73" s="33" t="n">
        <v>7.2</v>
      </c>
      <c r="X73" s="33" t="n">
        <v>7.7</v>
      </c>
      <c r="Y73" s="33" t="n">
        <v>5.8</v>
      </c>
      <c r="Z73" s="33" t="n">
        <v>5.7</v>
      </c>
      <c r="AA73" s="33" t="n">
        <v>7.4</v>
      </c>
      <c r="AB73" s="33" t="n">
        <v>6.7</v>
      </c>
      <c r="AC73" s="33" t="n">
        <v>5</v>
      </c>
      <c r="AD73" s="33" t="n">
        <v>4.7</v>
      </c>
      <c r="AE73" s="33" t="n">
        <v>7.6</v>
      </c>
      <c r="AF73" s="33" t="n">
        <v>4</v>
      </c>
      <c r="AG73" s="33" t="n">
        <v>8.1</v>
      </c>
      <c r="AH73" s="33" t="n">
        <v>5</v>
      </c>
      <c r="AI73" s="36" t="n">
        <v>6.3</v>
      </c>
      <c r="AJ73" s="36" t="n">
        <v>1.1</v>
      </c>
      <c r="AK73" s="36" t="n">
        <v>1</v>
      </c>
      <c r="AL73" s="36" t="n">
        <v>8.1</v>
      </c>
      <c r="AM73" s="36" t="n">
        <v>6.9</v>
      </c>
      <c r="AN73" s="36" t="n">
        <v>5.8</v>
      </c>
      <c r="AO73" s="47" t="n">
        <v>7.3</v>
      </c>
      <c r="AP73" s="47" t="n">
        <v>3.7</v>
      </c>
      <c r="AQ73" s="47" t="n">
        <v>9.6</v>
      </c>
      <c r="AR73" s="36" t="n">
        <v>9.5</v>
      </c>
      <c r="AS73" s="36" t="n">
        <v>4.4</v>
      </c>
      <c r="AT73" s="36" t="n">
        <v>3.1</v>
      </c>
      <c r="AU73" s="36" t="n">
        <v>6.6</v>
      </c>
      <c r="AV73" s="36" t="n">
        <v>4.5</v>
      </c>
      <c r="AW73" s="36" t="n">
        <v>5.7</v>
      </c>
      <c r="AX73" s="36" t="n">
        <v>4.6</v>
      </c>
      <c r="AY73" s="36" t="n">
        <v>8.300000000000001</v>
      </c>
      <c r="AZ73" s="36" t="n">
        <v>7.2</v>
      </c>
      <c r="BA73" s="36" t="n">
        <v>5.3</v>
      </c>
      <c r="BB73" s="36" t="n">
        <v>5.6</v>
      </c>
      <c r="BC73" s="36" t="n">
        <v>7.9</v>
      </c>
      <c r="BD73" s="36" t="n">
        <v>8.5</v>
      </c>
      <c r="BE73" s="36" t="n">
        <v>2.5</v>
      </c>
      <c r="BF73" s="36" t="n">
        <v>4.5</v>
      </c>
      <c r="BG73" s="36" t="n">
        <v>6.3</v>
      </c>
      <c r="BH73" s="36" t="n">
        <v>4.4</v>
      </c>
      <c r="BI73" s="36" t="n">
        <v>4.3</v>
      </c>
      <c r="BJ73" s="36" t="n">
        <v>8.5</v>
      </c>
      <c r="BK73" s="36" t="n">
        <v>6.9</v>
      </c>
      <c r="BL73" s="36" t="n">
        <v>4.8</v>
      </c>
      <c r="BM73" s="36" t="n">
        <v>6.9</v>
      </c>
      <c r="BN73" s="36" t="n">
        <v>1</v>
      </c>
      <c r="BO73" s="36" t="n">
        <v>5.5</v>
      </c>
      <c r="BP73" s="36" t="n">
        <v>8.800000000000001</v>
      </c>
      <c r="BQ73" s="36" t="n">
        <v>8.699999999999999</v>
      </c>
      <c r="BR73" s="36" t="n">
        <v>5.9</v>
      </c>
      <c r="BS73" s="36" t="n">
        <v>5.3</v>
      </c>
      <c r="BT73" s="36" t="n">
        <v>2.6</v>
      </c>
      <c r="BU73" s="36" t="n">
        <v>7.7</v>
      </c>
      <c r="BV73" s="33" t="s">
        <v>122</v>
      </c>
      <c r="BW73" s="33" t="s">
        <v>722</v>
      </c>
      <c r="BX73" s="33" t="s">
        <v>142</v>
      </c>
      <c r="BY73" s="33" t="s">
        <v>224</v>
      </c>
      <c r="BZ73" s="33" t="s">
        <v>723</v>
      </c>
      <c r="CA73" s="33" t="s">
        <v>724</v>
      </c>
      <c r="CB73" s="33" t="s">
        <v>725</v>
      </c>
      <c r="CC73" s="33" t="s"/>
      <c r="CD73" s="33" t="s">
        <v>129</v>
      </c>
      <c r="CE73" s="33" t="s">
        <v>726</v>
      </c>
      <c r="CF73" s="33" t="s">
        <v>130</v>
      </c>
      <c r="CG73" s="33" t="s">
        <v>727</v>
      </c>
      <c r="CH73" s="33" t="s">
        <v>132</v>
      </c>
      <c r="CI73" s="33" t="s">
        <v>133</v>
      </c>
      <c r="CJ73" s="33" t="s">
        <v>121</v>
      </c>
      <c r="CK73" s="33" t="s">
        <v>195</v>
      </c>
      <c r="CL73" s="33" t="s">
        <v>249</v>
      </c>
      <c r="CM73" s="33" t="s">
        <v>728</v>
      </c>
      <c r="CN73" s="33" t="s">
        <v>469</v>
      </c>
    </row>
    <row customHeight="1" ht="13.9" r="74" spans="1:92">
      <c r="A74" s="33" t="s">
        <v>729</v>
      </c>
      <c r="B74" s="33" t="s">
        <v>730</v>
      </c>
      <c r="C74" s="33">
        <f>BX74&amp;"/"&amp;BV74&amp;"/"&amp;BY74</f>
        <v/>
      </c>
      <c r="D74" s="176">
        <f>AVERAGE(H74:L74)</f>
        <v/>
      </c>
      <c r="E74" s="176">
        <f>AVERAGE(M74:N74)</f>
        <v/>
      </c>
      <c r="F74" s="176">
        <f>AVERAGE(O74)</f>
        <v/>
      </c>
      <c r="G74" s="176">
        <f>AVERAGE(P74:Q74)</f>
        <v/>
      </c>
      <c r="H74" s="175" t="n">
        <v>5.6</v>
      </c>
      <c r="I74" s="175" t="n">
        <v>5.9</v>
      </c>
      <c r="J74" s="175" t="n">
        <v>8.1</v>
      </c>
      <c r="K74" s="175" t="n">
        <v>4.2</v>
      </c>
      <c r="L74" s="175" t="n">
        <v>9.800000000000001</v>
      </c>
      <c r="M74" s="175" t="n">
        <v>6.4</v>
      </c>
      <c r="N74" s="175" t="n">
        <v>8.9</v>
      </c>
      <c r="O74" s="175" t="n">
        <v>5.2</v>
      </c>
      <c r="P74" s="175" t="n">
        <v>7.6</v>
      </c>
      <c r="Q74" s="175" t="n">
        <v>7.1</v>
      </c>
      <c r="R74" s="33" t="s">
        <v>121</v>
      </c>
      <c r="S74" s="33" t="n">
        <v>5.8</v>
      </c>
      <c r="T74" s="33" t="n">
        <v>9.5</v>
      </c>
      <c r="U74" s="33" t="n">
        <v>103</v>
      </c>
      <c r="V74" s="33" t="n">
        <v>5.6</v>
      </c>
      <c r="W74" s="33" t="n">
        <v>5.9</v>
      </c>
      <c r="X74" s="33" t="n">
        <v>8.199999999999999</v>
      </c>
      <c r="Y74" s="33" t="n">
        <v>6.3</v>
      </c>
      <c r="Z74" s="33" t="n">
        <v>7.7</v>
      </c>
      <c r="AA74" s="33" t="n">
        <v>10</v>
      </c>
      <c r="AB74" s="33" t="n">
        <v>4.2</v>
      </c>
      <c r="AC74" s="33" t="n">
        <v>9.800000000000001</v>
      </c>
      <c r="AD74" s="33" t="n">
        <v>6.4</v>
      </c>
      <c r="AE74" s="33" t="n">
        <v>8.9</v>
      </c>
      <c r="AF74" s="33" t="n">
        <v>5.2</v>
      </c>
      <c r="AG74" s="33" t="n">
        <v>7.6</v>
      </c>
      <c r="AH74" s="33" t="n">
        <v>7.1</v>
      </c>
      <c r="AI74" s="36" t="n">
        <v>6.3</v>
      </c>
      <c r="AJ74" s="36" t="n">
        <v>4.8</v>
      </c>
      <c r="AK74" s="36" t="n">
        <v>5.7</v>
      </c>
      <c r="AL74" s="36" t="n">
        <v>6.2</v>
      </c>
      <c r="AM74" s="36" t="n">
        <v>6.2</v>
      </c>
      <c r="AN74" s="36" t="n">
        <v>5.2</v>
      </c>
      <c r="AO74" s="47" t="n">
        <v>7.3</v>
      </c>
      <c r="AP74" s="47" t="n">
        <v>7.3</v>
      </c>
      <c r="AQ74" s="47" t="n">
        <v>7</v>
      </c>
      <c r="AR74" s="36" t="n">
        <v>5.2</v>
      </c>
      <c r="AS74" s="36" t="n">
        <v>6.3</v>
      </c>
      <c r="AT74" s="36" t="n">
        <v>6.5</v>
      </c>
      <c r="AU74" s="36" t="n">
        <v>6.6</v>
      </c>
      <c r="AV74" s="36" t="n">
        <v>8.4</v>
      </c>
      <c r="AW74" s="36" t="n">
        <v>5.7</v>
      </c>
      <c r="AX74" s="36" t="n">
        <v>9.699999999999999</v>
      </c>
      <c r="AY74" s="36" t="n">
        <v>7.7</v>
      </c>
      <c r="AZ74" s="36" t="n">
        <v>9.1</v>
      </c>
      <c r="BA74" s="36" t="n">
        <v>3.4</v>
      </c>
      <c r="BB74" s="36" t="n">
        <v>4.4</v>
      </c>
      <c r="BC74" s="36" t="n">
        <v>6.2</v>
      </c>
      <c r="BD74" s="36" t="n">
        <v>10</v>
      </c>
      <c r="BE74" s="36" t="n">
        <v>4.5</v>
      </c>
      <c r="BF74" s="36" t="n">
        <v>10</v>
      </c>
      <c r="BG74" s="36" t="n">
        <v>6.3</v>
      </c>
      <c r="BH74" s="36" t="n">
        <v>7.6</v>
      </c>
      <c r="BI74" s="36" t="n">
        <v>4.3</v>
      </c>
      <c r="BJ74" s="36" t="n">
        <v>5.8</v>
      </c>
      <c r="BK74" s="36" t="n">
        <v>6.9</v>
      </c>
      <c r="BL74" s="36" t="n">
        <v>10</v>
      </c>
      <c r="BM74" s="36" t="n">
        <v>3.5</v>
      </c>
      <c r="BN74" s="36" t="n">
        <v>5.1</v>
      </c>
      <c r="BO74" s="36" t="n">
        <v>7.2</v>
      </c>
      <c r="BP74" s="36" t="n">
        <v>8.1</v>
      </c>
      <c r="BQ74" s="36" t="n">
        <v>8.1</v>
      </c>
      <c r="BR74" s="36" t="n">
        <v>5.9</v>
      </c>
      <c r="BS74" s="36" t="n">
        <v>8.1</v>
      </c>
      <c r="BT74" s="36" t="n">
        <v>4.9</v>
      </c>
      <c r="BU74" s="36" t="n">
        <v>6.5</v>
      </c>
      <c r="BV74" s="33" t="s">
        <v>140</v>
      </c>
      <c r="BW74" s="33" t="s">
        <v>731</v>
      </c>
      <c r="BX74" s="33" t="s">
        <v>337</v>
      </c>
      <c r="BY74" s="33" t="s">
        <v>156</v>
      </c>
      <c r="BZ74" s="33" t="s">
        <v>732</v>
      </c>
      <c r="CA74" s="33" t="s">
        <v>733</v>
      </c>
      <c r="CB74" s="33" t="s">
        <v>734</v>
      </c>
      <c r="CC74" s="33" t="s"/>
      <c r="CD74" s="33" t="s">
        <v>129</v>
      </c>
      <c r="CE74" s="33" t="s">
        <v>130</v>
      </c>
      <c r="CF74" s="33" t="s">
        <v>130</v>
      </c>
      <c r="CG74" s="33" t="s">
        <v>460</v>
      </c>
      <c r="CH74" s="33" t="s">
        <v>132</v>
      </c>
      <c r="CI74" s="33" t="s">
        <v>174</v>
      </c>
      <c r="CJ74" s="33" t="s">
        <v>121</v>
      </c>
      <c r="CK74" s="33" t="n">
        <v>5.8</v>
      </c>
      <c r="CL74" s="33" t="n">
        <v>9.5</v>
      </c>
      <c r="CM74" s="33" t="n">
        <v>103</v>
      </c>
      <c r="CN74" s="27" t="n">
        <v>0.91</v>
      </c>
    </row>
    <row customHeight="1" ht="13.9" r="75" spans="1:92">
      <c r="A75" s="33" t="s">
        <v>735</v>
      </c>
      <c r="B75" s="33" t="s">
        <v>736</v>
      </c>
      <c r="C75" s="33">
        <f>BX75&amp;"/"&amp;BV75&amp;"/"&amp;BY75</f>
        <v/>
      </c>
      <c r="D75" s="176">
        <f>AVERAGE(H75:L75)</f>
        <v/>
      </c>
      <c r="E75" s="176">
        <f>AVERAGE(M75:N75)</f>
        <v/>
      </c>
      <c r="F75" s="171">
        <f>AVERAGE(O75)</f>
        <v/>
      </c>
      <c r="G75" s="171">
        <f>AVERAGE(P75:Q75)</f>
        <v/>
      </c>
      <c r="H75" s="175" t="n">
        <v>4.7</v>
      </c>
      <c r="I75" s="175" t="n">
        <v>9.1</v>
      </c>
      <c r="J75" s="175" t="n">
        <v>7.1</v>
      </c>
      <c r="K75" s="175" t="n">
        <v>7.3</v>
      </c>
      <c r="L75" s="175" t="n">
        <v>6</v>
      </c>
      <c r="M75" s="175" t="n">
        <v>7.7</v>
      </c>
      <c r="N75" s="175" t="n">
        <v>6.8</v>
      </c>
      <c r="O75" s="175" t="n">
        <v>4.1</v>
      </c>
      <c r="P75" s="175" t="n">
        <v>8.800000000000001</v>
      </c>
      <c r="Q75" s="175" t="n">
        <v>8.1</v>
      </c>
      <c r="R75" s="33" t="s">
        <v>177</v>
      </c>
      <c r="S75" s="33" t="n">
        <v>9.6</v>
      </c>
      <c r="T75" s="33" t="n">
        <v>10</v>
      </c>
      <c r="U75" s="33" t="n">
        <v>82</v>
      </c>
      <c r="V75" s="33" t="n">
        <v>4.7</v>
      </c>
      <c r="W75" s="33" t="n">
        <v>9.1</v>
      </c>
      <c r="X75" s="33" t="n">
        <v>8.6</v>
      </c>
      <c r="Y75" s="33" t="n">
        <v>8.5</v>
      </c>
      <c r="Z75" s="33" t="n">
        <v>2.9</v>
      </c>
      <c r="AA75" s="33" t="n">
        <v>8.300000000000001</v>
      </c>
      <c r="AB75" s="33" t="n">
        <v>7.3</v>
      </c>
      <c r="AC75" s="33" t="n">
        <v>6</v>
      </c>
      <c r="AD75" s="33" t="n">
        <v>7.7</v>
      </c>
      <c r="AE75" s="33" t="n">
        <v>6.8</v>
      </c>
      <c r="AF75" s="33" t="n">
        <v>4.1</v>
      </c>
      <c r="AG75" s="33" t="n">
        <v>8.800000000000001</v>
      </c>
      <c r="AH75" s="33" t="n">
        <v>8.1</v>
      </c>
      <c r="AI75" s="36" t="n">
        <v>4.4</v>
      </c>
      <c r="AJ75" s="36" t="n">
        <v>3</v>
      </c>
      <c r="AK75" s="36" t="n">
        <v>7.5</v>
      </c>
      <c r="AL75" s="36" t="n">
        <v>7.4</v>
      </c>
      <c r="AM75" s="36" t="n">
        <v>9.1</v>
      </c>
      <c r="AN75" s="36" t="n">
        <v>9</v>
      </c>
      <c r="AO75" s="47" t="n">
        <v>7.3</v>
      </c>
      <c r="AP75" s="47" t="n">
        <v>5.5</v>
      </c>
      <c r="AQ75" s="47" t="n">
        <v>9.6</v>
      </c>
      <c r="AR75" s="36" t="n">
        <v>7.7</v>
      </c>
      <c r="AS75" s="36" t="n">
        <v>4.4</v>
      </c>
      <c r="AT75" s="36" t="n">
        <v>9.800000000000001</v>
      </c>
      <c r="AU75" s="36" t="n">
        <v>3</v>
      </c>
      <c r="AV75" s="36" t="n">
        <v>4.5</v>
      </c>
      <c r="AW75" s="36" t="n">
        <v>4</v>
      </c>
      <c r="AX75" s="36" t="n">
        <v>6.3</v>
      </c>
      <c r="AY75" s="36" t="n">
        <v>8.300000000000001</v>
      </c>
      <c r="AZ75" s="36" t="n">
        <v>7.2</v>
      </c>
      <c r="BA75" s="36" t="n">
        <v>8.1</v>
      </c>
      <c r="BB75" s="36" t="n">
        <v>8</v>
      </c>
      <c r="BC75" s="36" t="n">
        <v>3.8</v>
      </c>
      <c r="BD75" s="36" t="n">
        <v>8.5</v>
      </c>
      <c r="BE75" s="36" t="n">
        <v>4.5</v>
      </c>
      <c r="BF75" s="36" t="n">
        <v>4.5</v>
      </c>
      <c r="BG75" s="36" t="n">
        <v>8.699999999999999</v>
      </c>
      <c r="BH75" s="36" t="n">
        <v>7.6</v>
      </c>
      <c r="BI75" s="36" t="n">
        <v>4.3</v>
      </c>
      <c r="BJ75" s="36" t="n">
        <v>9</v>
      </c>
      <c r="BK75" s="36" t="n">
        <v>5</v>
      </c>
      <c r="BL75" s="36" t="n">
        <v>4.8</v>
      </c>
      <c r="BM75" s="36" t="n">
        <v>7.6</v>
      </c>
      <c r="BN75" s="36" t="n">
        <v>2.2</v>
      </c>
      <c r="BO75" s="36" t="n">
        <v>3.8</v>
      </c>
      <c r="BP75" s="36" t="n">
        <v>9.4</v>
      </c>
      <c r="BQ75" s="36" t="n">
        <v>7.6</v>
      </c>
      <c r="BR75" s="36" t="n">
        <v>8</v>
      </c>
      <c r="BS75" s="36" t="n">
        <v>8.1</v>
      </c>
      <c r="BT75" s="36" t="n">
        <v>5.5</v>
      </c>
      <c r="BU75" s="36" t="n">
        <v>7.7</v>
      </c>
      <c r="BV75" s="33" t="s">
        <v>140</v>
      </c>
      <c r="BW75" s="33" t="s">
        <v>737</v>
      </c>
      <c r="BX75" s="33" t="s">
        <v>142</v>
      </c>
      <c r="BY75" s="33" t="s">
        <v>125</v>
      </c>
      <c r="BZ75" s="33" t="s">
        <v>738</v>
      </c>
      <c r="CA75" s="33" t="s">
        <v>739</v>
      </c>
      <c r="CB75" s="33" t="s">
        <v>740</v>
      </c>
      <c r="CC75" s="33" t="s"/>
      <c r="CD75" s="33" t="s">
        <v>129</v>
      </c>
      <c r="CE75" s="33" t="s">
        <v>130</v>
      </c>
      <c r="CF75" s="33" t="s">
        <v>130</v>
      </c>
      <c r="CG75" s="33" t="s">
        <v>508</v>
      </c>
      <c r="CH75" s="33" t="s">
        <v>132</v>
      </c>
      <c r="CI75" s="33" t="s">
        <v>133</v>
      </c>
      <c r="CJ75" s="33" t="s">
        <v>177</v>
      </c>
      <c r="CK75" s="33" t="s">
        <v>741</v>
      </c>
      <c r="CL75" s="33" t="s">
        <v>742</v>
      </c>
      <c r="CM75" s="33" t="s">
        <v>743</v>
      </c>
      <c r="CN75" s="33" t="s">
        <v>220</v>
      </c>
    </row>
    <row customHeight="1" ht="13.9" r="76" spans="1:92">
      <c r="A76" s="33" t="s">
        <v>744</v>
      </c>
      <c r="B76" s="33" t="s">
        <v>745</v>
      </c>
      <c r="C76" s="33">
        <f>BX76&amp;"/"&amp;BV76&amp;"/"&amp;BY76</f>
        <v/>
      </c>
      <c r="D76" s="176">
        <f>AVERAGE(H76:L76)</f>
        <v/>
      </c>
      <c r="E76" s="176">
        <f>AVERAGE(M76:N76)</f>
        <v/>
      </c>
      <c r="F76" s="176">
        <f>AVERAGE(O76)</f>
        <v/>
      </c>
      <c r="G76" s="176">
        <f>AVERAGE(P76:Q76)</f>
        <v/>
      </c>
      <c r="H76" s="175" t="n">
        <v>4.6</v>
      </c>
      <c r="I76" s="175" t="n">
        <v>7</v>
      </c>
      <c r="J76" s="175" t="n">
        <v>6.5</v>
      </c>
      <c r="K76" s="175" t="n">
        <v>6.5</v>
      </c>
      <c r="L76" s="175" t="n">
        <v>5</v>
      </c>
      <c r="M76" s="175" t="n">
        <v>9.5</v>
      </c>
      <c r="N76" s="175" t="n">
        <v>9.6</v>
      </c>
      <c r="O76" s="175" t="n">
        <v>7</v>
      </c>
      <c r="P76" s="175" t="n">
        <v>7.7</v>
      </c>
      <c r="Q76" s="175" t="n">
        <v>9.4</v>
      </c>
      <c r="R76" s="33" t="s">
        <v>121</v>
      </c>
      <c r="S76" s="33" t="n">
        <v>6.8</v>
      </c>
      <c r="T76" s="33" t="n">
        <v>9.4</v>
      </c>
      <c r="U76" s="33" t="n">
        <v>103</v>
      </c>
      <c r="V76" s="33" t="n">
        <v>4.6</v>
      </c>
      <c r="W76" s="33" t="n">
        <v>7</v>
      </c>
      <c r="X76" s="33" t="n">
        <v>6.8</v>
      </c>
      <c r="Y76" s="33" t="n">
        <v>9.699999999999999</v>
      </c>
      <c r="Z76" s="33" t="n">
        <v>4.3</v>
      </c>
      <c r="AA76" s="33" t="n">
        <v>5</v>
      </c>
      <c r="AB76" s="33" t="n">
        <v>6.5</v>
      </c>
      <c r="AC76" s="33" t="n">
        <v>5</v>
      </c>
      <c r="AD76" s="33" t="n">
        <v>9.5</v>
      </c>
      <c r="AE76" s="33" t="n">
        <v>9.6</v>
      </c>
      <c r="AF76" s="33" t="n">
        <v>7</v>
      </c>
      <c r="AG76" s="33" t="n">
        <v>7.7</v>
      </c>
      <c r="AH76" s="33" t="n">
        <v>9.4</v>
      </c>
      <c r="AI76" s="36" t="n">
        <v>2.5</v>
      </c>
      <c r="AJ76" s="36" t="n">
        <v>6.6</v>
      </c>
      <c r="AK76" s="36" t="n">
        <v>5.7</v>
      </c>
      <c r="AL76" s="36" t="n">
        <v>4.9</v>
      </c>
      <c r="AM76" s="36" t="n">
        <v>6.9</v>
      </c>
      <c r="AN76" s="36" t="n">
        <v>8.4</v>
      </c>
      <c r="AO76" s="47" t="n">
        <v>4.6</v>
      </c>
      <c r="AP76" s="47" t="n">
        <v>7.3</v>
      </c>
      <c r="AQ76" s="47" t="n">
        <v>7</v>
      </c>
      <c r="AR76" s="36" t="n">
        <v>7.7</v>
      </c>
      <c r="AS76" s="36" t="n">
        <v>8.300000000000001</v>
      </c>
      <c r="AT76" s="36" t="n">
        <v>8.1</v>
      </c>
      <c r="AU76" s="36" t="n">
        <v>6</v>
      </c>
      <c r="AV76" s="36" t="n">
        <v>2.5</v>
      </c>
      <c r="AW76" s="36" t="n">
        <v>5.7</v>
      </c>
      <c r="AX76" s="36" t="n">
        <v>2.4</v>
      </c>
      <c r="AY76" s="36" t="n">
        <v>5.9</v>
      </c>
      <c r="AZ76" s="36" t="n">
        <v>7.2</v>
      </c>
      <c r="BA76" s="36" t="n">
        <v>7.2</v>
      </c>
      <c r="BB76" s="36" t="n">
        <v>5.6</v>
      </c>
      <c r="BC76" s="36" t="n">
        <v>5.6</v>
      </c>
      <c r="BD76" s="36" t="n">
        <v>10</v>
      </c>
      <c r="BE76" s="36" t="n">
        <v>1</v>
      </c>
      <c r="BF76" s="36" t="n">
        <v>4.5</v>
      </c>
      <c r="BG76" s="36" t="n">
        <v>8.699999999999999</v>
      </c>
      <c r="BH76" s="36" t="n">
        <v>7.6</v>
      </c>
      <c r="BI76" s="36" t="n">
        <v>7.5</v>
      </c>
      <c r="BJ76" s="36" t="n">
        <v>6.9</v>
      </c>
      <c r="BK76" s="36" t="n">
        <v>8.699999999999999</v>
      </c>
      <c r="BL76" s="36" t="n">
        <v>8.199999999999999</v>
      </c>
      <c r="BM76" s="36" t="n">
        <v>8.300000000000001</v>
      </c>
      <c r="BN76" s="36" t="n">
        <v>5.8</v>
      </c>
      <c r="BO76" s="36" t="n">
        <v>5.5</v>
      </c>
      <c r="BP76" s="36" t="n">
        <v>8.800000000000001</v>
      </c>
      <c r="BQ76" s="36" t="n">
        <v>5.4</v>
      </c>
      <c r="BR76" s="36" t="n">
        <v>8</v>
      </c>
      <c r="BS76" s="36" t="n">
        <v>7.2</v>
      </c>
      <c r="BT76" s="36" t="n">
        <v>7.8</v>
      </c>
      <c r="BU76" s="36" t="n">
        <v>8.9</v>
      </c>
      <c r="BV76" s="33" t="s">
        <v>140</v>
      </c>
      <c r="BW76" s="33" t="s">
        <v>746</v>
      </c>
      <c r="BX76" s="33" t="s">
        <v>235</v>
      </c>
      <c r="BY76" s="33" t="s">
        <v>125</v>
      </c>
      <c r="BZ76" s="33" t="s">
        <v>747</v>
      </c>
      <c r="CA76" s="33" t="s">
        <v>748</v>
      </c>
      <c r="CB76" s="33" t="s">
        <v>749</v>
      </c>
      <c r="CC76" s="33" t="s"/>
      <c r="CD76" s="33" t="s">
        <v>129</v>
      </c>
      <c r="CE76" s="33" t="s">
        <v>146</v>
      </c>
      <c r="CF76" s="33" t="s">
        <v>146</v>
      </c>
      <c r="CG76" s="33" t="s">
        <v>323</v>
      </c>
      <c r="CH76" s="33" t="s">
        <v>132</v>
      </c>
      <c r="CI76" s="33" t="s">
        <v>174</v>
      </c>
      <c r="CJ76" s="33" t="s">
        <v>121</v>
      </c>
      <c r="CK76" s="33" t="n">
        <v>6.8</v>
      </c>
      <c r="CL76" s="33" t="n">
        <v>9.4</v>
      </c>
      <c r="CM76" s="33" t="n">
        <v>103</v>
      </c>
      <c r="CN76" s="27" t="n">
        <v>0.88</v>
      </c>
    </row>
    <row customHeight="1" ht="13.9" r="77" spans="1:92">
      <c r="A77" s="33" t="s">
        <v>750</v>
      </c>
      <c r="B77" s="33" t="s">
        <v>751</v>
      </c>
      <c r="C77" s="33">
        <f>BX77&amp;"/"&amp;BV77&amp;"/"&amp;BY77</f>
        <v/>
      </c>
      <c r="D77" s="176">
        <f>AVERAGE(H77:L77)</f>
        <v/>
      </c>
      <c r="E77" s="176">
        <f>AVERAGE(M77:N77)</f>
        <v/>
      </c>
      <c r="F77" s="171">
        <f>AVERAGE(O77)</f>
        <v/>
      </c>
      <c r="G77" s="171">
        <f>AVERAGE(P77:Q77)</f>
        <v/>
      </c>
      <c r="H77" s="175" t="n">
        <v>4.7</v>
      </c>
      <c r="I77" s="175" t="n">
        <v>5.9</v>
      </c>
      <c r="J77" s="175" t="n">
        <v>5.6</v>
      </c>
      <c r="K77" s="175" t="n">
        <v>5.3</v>
      </c>
      <c r="L77" s="175" t="n">
        <v>9</v>
      </c>
      <c r="M77" s="175" t="n">
        <v>6.7</v>
      </c>
      <c r="N77" s="175" t="n">
        <v>2.9</v>
      </c>
      <c r="O77" s="175" t="n">
        <v>3.8</v>
      </c>
      <c r="P77" s="175" t="n">
        <v>7.5</v>
      </c>
      <c r="Q77" s="175" t="n">
        <v>5.6</v>
      </c>
      <c r="R77" s="33" t="s">
        <v>121</v>
      </c>
      <c r="S77" s="33" t="n">
        <v>5.8</v>
      </c>
      <c r="T77" s="33" t="n">
        <v>9.800000000000001</v>
      </c>
      <c r="U77" s="33" t="n">
        <v>86</v>
      </c>
      <c r="V77" s="33" t="n">
        <v>4.7</v>
      </c>
      <c r="W77" s="33" t="n">
        <v>5.9</v>
      </c>
      <c r="X77" s="33" t="n">
        <v>6.4</v>
      </c>
      <c r="Y77" s="33" t="n">
        <v>4.1</v>
      </c>
      <c r="Z77" s="33" t="n">
        <v>5.7</v>
      </c>
      <c r="AA77" s="33" t="n">
        <v>6</v>
      </c>
      <c r="AB77" s="33" t="n">
        <v>5.3</v>
      </c>
      <c r="AC77" s="33" t="n">
        <v>9</v>
      </c>
      <c r="AD77" s="33" t="n">
        <v>6.7</v>
      </c>
      <c r="AE77" s="33" t="n">
        <v>2.9</v>
      </c>
      <c r="AF77" s="33" t="n">
        <v>3.8</v>
      </c>
      <c r="AG77" s="33" t="n">
        <v>7.5</v>
      </c>
      <c r="AH77" s="33" t="n">
        <v>5.6</v>
      </c>
      <c r="AI77" s="36" t="n">
        <v>4.4</v>
      </c>
      <c r="AJ77" s="36" t="n">
        <v>6.6</v>
      </c>
      <c r="AK77" s="36" t="n">
        <v>4</v>
      </c>
      <c r="AL77" s="36" t="n">
        <v>6.2</v>
      </c>
      <c r="AM77" s="36" t="n">
        <v>6.9</v>
      </c>
      <c r="AN77" s="36" t="n">
        <v>4.5</v>
      </c>
      <c r="AO77" s="47" t="n">
        <v>4.6</v>
      </c>
      <c r="AP77" s="47" t="n">
        <v>7.3</v>
      </c>
      <c r="AQ77" s="47" t="n">
        <v>6.3</v>
      </c>
      <c r="AR77" s="36" t="n">
        <v>4.6</v>
      </c>
      <c r="AS77" s="36" t="n">
        <v>6.3</v>
      </c>
      <c r="AT77" s="36" t="n">
        <v>3.1</v>
      </c>
      <c r="AU77" s="36" t="n">
        <v>6.6</v>
      </c>
      <c r="AV77" s="36" t="n">
        <v>4.5</v>
      </c>
      <c r="AW77" s="36" t="n">
        <v>5.7</v>
      </c>
      <c r="AX77" s="36" t="n">
        <v>6.3</v>
      </c>
      <c r="AY77" s="36" t="n">
        <v>5.9</v>
      </c>
      <c r="AZ77" s="36" t="n">
        <v>5.3</v>
      </c>
      <c r="BA77" s="36" t="n">
        <v>6.2</v>
      </c>
      <c r="BB77" s="36" t="n">
        <v>4.4</v>
      </c>
      <c r="BC77" s="36" t="n">
        <v>5.6</v>
      </c>
      <c r="BD77" s="36" t="n">
        <v>10</v>
      </c>
      <c r="BE77" s="36" t="n">
        <v>8.5</v>
      </c>
      <c r="BF77" s="36" t="n">
        <v>4.5</v>
      </c>
      <c r="BG77" s="36" t="n">
        <v>5.2</v>
      </c>
      <c r="BH77" s="36" t="n">
        <v>6</v>
      </c>
      <c r="BI77" s="36" t="n">
        <v>7.5</v>
      </c>
      <c r="BJ77" s="36" t="n">
        <v>2</v>
      </c>
      <c r="BK77" s="36" t="n">
        <v>5</v>
      </c>
      <c r="BL77" s="36" t="n">
        <v>4.8</v>
      </c>
      <c r="BM77" s="36" t="n">
        <v>3.5</v>
      </c>
      <c r="BN77" s="36" t="n">
        <v>2.2</v>
      </c>
      <c r="BO77" s="36" t="n">
        <v>7.2</v>
      </c>
      <c r="BP77" s="36" t="n">
        <v>8.1</v>
      </c>
      <c r="BQ77" s="36" t="n">
        <v>7.6</v>
      </c>
      <c r="BR77" s="36" t="n">
        <v>5.9</v>
      </c>
      <c r="BS77" s="36" t="n">
        <v>5.3</v>
      </c>
      <c r="BT77" s="36" t="n">
        <v>5.5</v>
      </c>
      <c r="BU77" s="36" t="n">
        <v>5.9</v>
      </c>
      <c r="BV77" s="33" t="s">
        <v>140</v>
      </c>
      <c r="BW77" s="33" t="s">
        <v>752</v>
      </c>
      <c r="BX77" s="33" t="s">
        <v>254</v>
      </c>
      <c r="BY77" s="33" t="s">
        <v>224</v>
      </c>
      <c r="BZ77" s="33" t="s">
        <v>753</v>
      </c>
      <c r="CA77" s="33" t="s">
        <v>754</v>
      </c>
      <c r="CB77" s="33" t="s">
        <v>755</v>
      </c>
      <c r="CC77" s="33" t="s"/>
      <c r="CD77" s="33" t="s">
        <v>129</v>
      </c>
      <c r="CE77" s="33" t="s">
        <v>146</v>
      </c>
      <c r="CF77" s="33" t="s">
        <v>130</v>
      </c>
      <c r="CG77" s="33" t="s">
        <v>756</v>
      </c>
      <c r="CH77" s="33" t="s">
        <v>217</v>
      </c>
      <c r="CI77" s="33" t="s">
        <v>133</v>
      </c>
      <c r="CJ77" s="33" t="s">
        <v>121</v>
      </c>
      <c r="CK77" s="33" t="s">
        <v>605</v>
      </c>
      <c r="CL77" s="33" t="s">
        <v>683</v>
      </c>
      <c r="CM77" s="33" t="s">
        <v>375</v>
      </c>
      <c r="CN77" s="33" t="s">
        <v>469</v>
      </c>
    </row>
    <row customHeight="1" ht="13.9" r="78" spans="1:92">
      <c r="A78" s="33" t="s">
        <v>757</v>
      </c>
      <c r="B78" s="33" t="s">
        <v>758</v>
      </c>
      <c r="C78" s="33">
        <f>BX78&amp;"/"&amp;BV78&amp;"/"&amp;BY78</f>
        <v/>
      </c>
      <c r="D78" s="176">
        <f>AVERAGE(H78:L78)</f>
        <v/>
      </c>
      <c r="E78" s="176">
        <f>AVERAGE(M78:N78)</f>
        <v/>
      </c>
      <c r="F78" s="171">
        <f>AVERAGE(O78)</f>
        <v/>
      </c>
      <c r="G78" s="171">
        <f>AVERAGE(P78:Q78)</f>
        <v/>
      </c>
      <c r="H78" s="175" t="n">
        <v>3.8</v>
      </c>
      <c r="I78" s="175" t="n">
        <v>7.2</v>
      </c>
      <c r="J78" s="175" t="n">
        <v>6.3</v>
      </c>
      <c r="K78" s="175" t="n">
        <v>4.3</v>
      </c>
      <c r="L78" s="175" t="n">
        <v>2</v>
      </c>
      <c r="M78" s="175" t="n">
        <v>4.4</v>
      </c>
      <c r="N78" s="175" t="n">
        <v>4.9</v>
      </c>
      <c r="O78" s="175" t="n">
        <v>1.2</v>
      </c>
      <c r="P78" s="175" t="n">
        <v>7.9</v>
      </c>
      <c r="Q78" s="175" t="n">
        <v>6.1</v>
      </c>
      <c r="R78" s="33" t="s">
        <v>121</v>
      </c>
      <c r="S78" s="33" t="n">
        <v>3.9</v>
      </c>
      <c r="T78" s="33" t="n">
        <v>8.199999999999999</v>
      </c>
      <c r="U78" s="33" t="n">
        <v>96</v>
      </c>
      <c r="V78" s="33" t="n">
        <v>3.8</v>
      </c>
      <c r="W78" s="33" t="n">
        <v>7.2</v>
      </c>
      <c r="X78" s="33" t="n">
        <v>4.7</v>
      </c>
      <c r="Y78" s="33" t="n">
        <v>5.2</v>
      </c>
      <c r="Z78" s="33" t="n">
        <v>6.5</v>
      </c>
      <c r="AA78" s="33" t="n">
        <v>8.9</v>
      </c>
      <c r="AB78" s="33" t="n">
        <v>4.3</v>
      </c>
      <c r="AC78" s="33" t="n">
        <v>2</v>
      </c>
      <c r="AD78" s="33" t="n">
        <v>4.4</v>
      </c>
      <c r="AE78" s="33" t="n">
        <v>4.9</v>
      </c>
      <c r="AF78" s="33" t="n">
        <v>1.2</v>
      </c>
      <c r="AG78" s="33" t="n">
        <v>7.9</v>
      </c>
      <c r="AH78" s="33" t="n">
        <v>6.1</v>
      </c>
      <c r="AI78" s="36" t="n">
        <v>4.4</v>
      </c>
      <c r="AJ78" s="36" t="n">
        <v>4.8</v>
      </c>
      <c r="AK78" s="36" t="n">
        <v>4</v>
      </c>
      <c r="AL78" s="36" t="n">
        <v>8.1</v>
      </c>
      <c r="AM78" s="36" t="n">
        <v>6.2</v>
      </c>
      <c r="AN78" s="36" t="n">
        <v>6.5</v>
      </c>
      <c r="AO78" s="47" t="n">
        <v>5.5</v>
      </c>
      <c r="AP78" s="47" t="n">
        <v>3.7</v>
      </c>
      <c r="AQ78" s="47" t="n">
        <v>5.7</v>
      </c>
      <c r="AR78" s="36" t="n">
        <v>7.1</v>
      </c>
      <c r="AS78" s="36" t="n">
        <v>2.4</v>
      </c>
      <c r="AT78" s="36" t="n">
        <v>6.5</v>
      </c>
      <c r="AU78" s="36" t="n">
        <v>6</v>
      </c>
      <c r="AV78" s="36" t="n">
        <v>8.4</v>
      </c>
      <c r="AW78" s="36" t="n">
        <v>4</v>
      </c>
      <c r="AX78" s="36" t="n">
        <v>5.8</v>
      </c>
      <c r="AY78" s="36" t="n">
        <v>8.9</v>
      </c>
      <c r="AZ78" s="36" t="n">
        <v>8.1</v>
      </c>
      <c r="BA78" s="36" t="n">
        <v>5.3</v>
      </c>
      <c r="BB78" s="36" t="n">
        <v>5.6</v>
      </c>
      <c r="BC78" s="36" t="n">
        <v>3.3</v>
      </c>
      <c r="BD78" s="36" t="n">
        <v>4.5</v>
      </c>
      <c r="BE78" s="36" t="n">
        <v>4.5</v>
      </c>
      <c r="BF78" s="36" t="n">
        <v>1</v>
      </c>
      <c r="BG78" s="36" t="n">
        <v>5.8</v>
      </c>
      <c r="BH78" s="36" t="n">
        <v>6</v>
      </c>
      <c r="BI78" s="36" t="n">
        <v>2.7</v>
      </c>
      <c r="BJ78" s="36" t="n">
        <v>5.8</v>
      </c>
      <c r="BK78" s="36" t="n">
        <v>3.2</v>
      </c>
      <c r="BL78" s="36" t="n">
        <v>6.5</v>
      </c>
      <c r="BM78" s="36" t="n">
        <v>2.8</v>
      </c>
      <c r="BN78" s="36" t="n">
        <v>1</v>
      </c>
      <c r="BO78" s="36" t="n">
        <v>3.8</v>
      </c>
      <c r="BP78" s="36" t="n">
        <v>8.1</v>
      </c>
      <c r="BQ78" s="36" t="n">
        <v>6</v>
      </c>
      <c r="BR78" s="36" t="n">
        <v>8.699999999999999</v>
      </c>
      <c r="BS78" s="36" t="n">
        <v>8.1</v>
      </c>
      <c r="BT78" s="36" t="n">
        <v>6.6</v>
      </c>
      <c r="BU78" s="36" t="n">
        <v>3</v>
      </c>
      <c r="BV78" s="33" t="s">
        <v>122</v>
      </c>
      <c r="BW78" s="33" t="s">
        <v>759</v>
      </c>
      <c r="BX78" s="33" t="s">
        <v>638</v>
      </c>
      <c r="BY78" s="33" t="s">
        <v>156</v>
      </c>
      <c r="BZ78" s="33" t="s">
        <v>760</v>
      </c>
      <c r="CA78" s="33" t="s">
        <v>761</v>
      </c>
      <c r="CB78" s="33" t="s">
        <v>762</v>
      </c>
      <c r="CC78" s="33" t="s"/>
      <c r="CD78" s="33" t="s">
        <v>129</v>
      </c>
      <c r="CE78" s="33" t="s">
        <v>130</v>
      </c>
      <c r="CF78" s="33" t="s">
        <v>130</v>
      </c>
      <c r="CG78" s="33" t="s">
        <v>763</v>
      </c>
      <c r="CH78" s="33" t="s">
        <v>240</v>
      </c>
      <c r="CI78" s="33" t="s">
        <v>133</v>
      </c>
      <c r="CJ78" s="33" t="s">
        <v>121</v>
      </c>
      <c r="CK78" s="33" t="s">
        <v>206</v>
      </c>
      <c r="CL78" s="33" t="s">
        <v>268</v>
      </c>
      <c r="CM78" s="33" t="s">
        <v>151</v>
      </c>
      <c r="CN78" s="33" t="s">
        <v>764</v>
      </c>
    </row>
    <row customHeight="1" ht="13.9" r="79" spans="1:92">
      <c r="A79" s="33" t="s">
        <v>765</v>
      </c>
      <c r="B79" s="33" t="s">
        <v>766</v>
      </c>
      <c r="C79" s="33">
        <f>BX79&amp;"/"&amp;BV79&amp;"/"&amp;BY79</f>
        <v/>
      </c>
      <c r="D79" s="176">
        <f>AVERAGE(H79:L79)</f>
        <v/>
      </c>
      <c r="E79" s="176">
        <f>AVERAGE(M79:N79)</f>
        <v/>
      </c>
      <c r="F79" s="176">
        <f>AVERAGE(O79)</f>
        <v/>
      </c>
      <c r="G79" s="176">
        <f>AVERAGE(P79:Q79)</f>
        <v/>
      </c>
      <c r="H79" s="175" t="n">
        <v>5.6</v>
      </c>
      <c r="I79" s="175" t="n">
        <v>5.3</v>
      </c>
      <c r="J79" s="175" t="n">
        <v>7.5</v>
      </c>
      <c r="K79" s="175" t="n">
        <v>6</v>
      </c>
      <c r="L79" s="175" t="n">
        <v>5</v>
      </c>
      <c r="M79" s="175" t="n">
        <v>5.3</v>
      </c>
      <c r="N79" s="175" t="n">
        <v>5.5</v>
      </c>
      <c r="O79" s="175" t="n">
        <v>1.4</v>
      </c>
      <c r="P79" s="175" t="n">
        <v>6.2</v>
      </c>
      <c r="Q79" s="175" t="n">
        <v>5.7</v>
      </c>
      <c r="R79" s="33" t="s">
        <v>121</v>
      </c>
      <c r="S79" s="33" t="n">
        <v>7.3</v>
      </c>
      <c r="T79" s="33" t="n">
        <v>9.4</v>
      </c>
      <c r="U79" s="33" t="n">
        <v>95</v>
      </c>
      <c r="V79" s="33" t="n">
        <v>5.6</v>
      </c>
      <c r="W79" s="33" t="n">
        <v>5.3</v>
      </c>
      <c r="X79" s="33" t="n">
        <v>8.800000000000001</v>
      </c>
      <c r="Y79" s="33" t="n">
        <v>6.2</v>
      </c>
      <c r="Z79" s="33" t="n">
        <v>6.3</v>
      </c>
      <c r="AA79" s="33" t="n">
        <v>8.5</v>
      </c>
      <c r="AB79" s="33" t="n">
        <v>6</v>
      </c>
      <c r="AC79" s="33" t="n">
        <v>5</v>
      </c>
      <c r="AD79" s="33" t="n">
        <v>5.3</v>
      </c>
      <c r="AE79" s="33" t="n">
        <v>5.5</v>
      </c>
      <c r="AF79" s="33" t="n">
        <v>1.4</v>
      </c>
      <c r="AG79" s="33" t="n">
        <v>6.2</v>
      </c>
      <c r="AH79" s="33" t="n">
        <v>5.7</v>
      </c>
      <c r="AI79" s="36" t="n">
        <v>6.3</v>
      </c>
      <c r="AJ79" s="36" t="n">
        <v>4.8</v>
      </c>
      <c r="AK79" s="36" t="n">
        <v>5.7</v>
      </c>
      <c r="AL79" s="36" t="n">
        <v>6.8</v>
      </c>
      <c r="AM79" s="36" t="n">
        <v>3.4</v>
      </c>
      <c r="AN79" s="36" t="n">
        <v>5.8</v>
      </c>
      <c r="AO79" s="47" t="n">
        <v>9.1</v>
      </c>
      <c r="AP79" s="47" t="n">
        <v>7.3</v>
      </c>
      <c r="AQ79" s="47" t="n">
        <v>6.3</v>
      </c>
      <c r="AR79" s="36" t="n">
        <v>5.2</v>
      </c>
      <c r="AS79" s="36" t="n">
        <v>4.4</v>
      </c>
      <c r="AT79" s="36" t="n">
        <v>8.1</v>
      </c>
      <c r="AU79" s="36" t="n">
        <v>6</v>
      </c>
      <c r="AV79" s="36" t="n">
        <v>6.4</v>
      </c>
      <c r="AW79" s="36" t="n">
        <v>5.7</v>
      </c>
      <c r="AX79" s="36" t="n">
        <v>6.3</v>
      </c>
      <c r="AY79" s="36" t="n">
        <v>7.7</v>
      </c>
      <c r="AZ79" s="36" t="n">
        <v>8.1</v>
      </c>
      <c r="BA79" s="36" t="n">
        <v>8.1</v>
      </c>
      <c r="BB79" s="36" t="n">
        <v>5.6</v>
      </c>
      <c r="BC79" s="36" t="n">
        <v>3.8</v>
      </c>
      <c r="BD79" s="36" t="n">
        <v>6.5</v>
      </c>
      <c r="BE79" s="36" t="n">
        <v>2.5</v>
      </c>
      <c r="BF79" s="36" t="n">
        <v>6.5</v>
      </c>
      <c r="BG79" s="36" t="n">
        <v>7.5</v>
      </c>
      <c r="BH79" s="36" t="n">
        <v>2.8</v>
      </c>
      <c r="BI79" s="36" t="n">
        <v>5.9</v>
      </c>
      <c r="BJ79" s="36" t="n">
        <v>8.5</v>
      </c>
      <c r="BK79" s="36" t="n">
        <v>5</v>
      </c>
      <c r="BL79" s="36" t="n">
        <v>3</v>
      </c>
      <c r="BM79" s="36" t="n">
        <v>4.9</v>
      </c>
      <c r="BN79" s="36" t="n">
        <v>1</v>
      </c>
      <c r="BO79" s="36" t="n">
        <v>2.1</v>
      </c>
      <c r="BP79" s="36" t="n">
        <v>6.1</v>
      </c>
      <c r="BQ79" s="36" t="n">
        <v>4.9</v>
      </c>
      <c r="BR79" s="36" t="n">
        <v>7.3</v>
      </c>
      <c r="BS79" s="36" t="n">
        <v>7.2</v>
      </c>
      <c r="BT79" s="36" t="n">
        <v>3.8</v>
      </c>
      <c r="BU79" s="36" t="n">
        <v>5.9</v>
      </c>
      <c r="BV79" s="33" t="s">
        <v>122</v>
      </c>
      <c r="BW79" s="33" t="s">
        <v>767</v>
      </c>
      <c r="BX79" s="33" t="s">
        <v>201</v>
      </c>
      <c r="BY79" s="33" t="s">
        <v>125</v>
      </c>
      <c r="BZ79" s="33" t="s">
        <v>768</v>
      </c>
      <c r="CA79" s="33" t="s">
        <v>769</v>
      </c>
      <c r="CB79" s="33" t="s">
        <v>770</v>
      </c>
      <c r="CC79" s="33" t="s"/>
      <c r="CD79" s="33" t="s">
        <v>129</v>
      </c>
      <c r="CE79" s="33" t="s">
        <v>146</v>
      </c>
      <c r="CF79" s="33" t="s">
        <v>130</v>
      </c>
      <c r="CG79" s="33" t="s">
        <v>771</v>
      </c>
      <c r="CH79" s="33" t="s">
        <v>132</v>
      </c>
      <c r="CI79" s="33" t="s">
        <v>174</v>
      </c>
      <c r="CJ79" s="33" t="s">
        <v>121</v>
      </c>
      <c r="CK79" s="33" t="n">
        <v>7.3</v>
      </c>
      <c r="CL79" s="33" t="n">
        <v>9.4</v>
      </c>
      <c r="CM79" s="33" t="n">
        <v>95</v>
      </c>
      <c r="CN79" s="27" t="n">
        <v>0.83</v>
      </c>
    </row>
    <row customHeight="1" ht="13.9" r="80" spans="1:92">
      <c r="A80" s="33" t="s">
        <v>772</v>
      </c>
      <c r="B80" s="33" t="s">
        <v>773</v>
      </c>
      <c r="C80" s="33">
        <f>BX80&amp;"/"&amp;BV80&amp;"/"&amp;BY80</f>
        <v/>
      </c>
      <c r="D80" s="176">
        <f>AVERAGE(H80:L80)</f>
        <v/>
      </c>
      <c r="E80" s="176">
        <f>AVERAGE(M80:N80)</f>
        <v/>
      </c>
      <c r="F80" s="171">
        <f>AVERAGE(O80)</f>
        <v/>
      </c>
      <c r="G80" s="171">
        <f>AVERAGE(P80:Q80)</f>
        <v/>
      </c>
      <c r="H80" s="175" t="n">
        <v>5.5</v>
      </c>
      <c r="I80" s="175" t="n">
        <v>6.2</v>
      </c>
      <c r="J80" s="175" t="n">
        <v>7.1</v>
      </c>
      <c r="K80" s="175" t="n">
        <v>2.5</v>
      </c>
      <c r="L80" s="175" t="n">
        <v>6.8</v>
      </c>
      <c r="M80" s="175" t="n">
        <v>6.7</v>
      </c>
      <c r="N80" s="175" t="n">
        <v>5.3</v>
      </c>
      <c r="O80" s="175" t="n">
        <v>6.9</v>
      </c>
      <c r="P80" s="175" t="n">
        <v>6.8</v>
      </c>
      <c r="Q80" s="175" t="n">
        <v>6.7</v>
      </c>
      <c r="R80" s="33" t="s">
        <v>121</v>
      </c>
      <c r="S80" s="33" t="n">
        <v>7.3</v>
      </c>
      <c r="T80" s="33" t="n">
        <v>9</v>
      </c>
      <c r="U80" s="33" t="n">
        <v>98</v>
      </c>
      <c r="V80" s="33" t="n">
        <v>5.5</v>
      </c>
      <c r="W80" s="33" t="n">
        <v>6.2</v>
      </c>
      <c r="X80" s="33" t="n">
        <v>8.5</v>
      </c>
      <c r="Y80" s="33" t="n">
        <v>4.6</v>
      </c>
      <c r="Z80" s="33" t="n">
        <v>7.2</v>
      </c>
      <c r="AA80" s="33" t="n">
        <v>8</v>
      </c>
      <c r="AB80" s="33" t="n">
        <v>2.5</v>
      </c>
      <c r="AC80" s="33" t="n">
        <v>6.8</v>
      </c>
      <c r="AD80" s="33" t="n">
        <v>6.7</v>
      </c>
      <c r="AE80" s="33" t="n">
        <v>5.3</v>
      </c>
      <c r="AF80" s="33" t="n">
        <v>6.9</v>
      </c>
      <c r="AG80" s="33" t="n">
        <v>6.8</v>
      </c>
      <c r="AH80" s="33" t="n">
        <v>6.7</v>
      </c>
      <c r="AI80" s="36" t="n">
        <v>2.5</v>
      </c>
      <c r="AJ80" s="36" t="n">
        <v>4.8</v>
      </c>
      <c r="AK80" s="36" t="n">
        <v>9.199999999999999</v>
      </c>
      <c r="AL80" s="36" t="n">
        <v>6.2</v>
      </c>
      <c r="AM80" s="36" t="n">
        <v>6.2</v>
      </c>
      <c r="AN80" s="36" t="n">
        <v>5.8</v>
      </c>
      <c r="AO80" s="47" t="n">
        <v>7.3</v>
      </c>
      <c r="AP80" s="47" t="n">
        <v>7.3</v>
      </c>
      <c r="AQ80" s="47" t="n">
        <v>7.6</v>
      </c>
      <c r="AR80" s="36" t="n">
        <v>7.1</v>
      </c>
      <c r="AS80" s="36" t="n">
        <v>6.3</v>
      </c>
      <c r="AT80" s="36" t="n">
        <v>1.4</v>
      </c>
      <c r="AU80" s="36" t="n">
        <v>7.7</v>
      </c>
      <c r="AV80" s="36" t="n">
        <v>6.4</v>
      </c>
      <c r="AW80" s="36" t="n">
        <v>5.7</v>
      </c>
      <c r="AX80" s="36" t="n">
        <v>8.5</v>
      </c>
      <c r="AY80" s="36" t="n">
        <v>6.5</v>
      </c>
      <c r="AZ80" s="36" t="n">
        <v>6.2</v>
      </c>
      <c r="BA80" s="36" t="n">
        <v>2.5</v>
      </c>
      <c r="BB80" s="36" t="n">
        <v>5.6</v>
      </c>
      <c r="BC80" s="36" t="n">
        <v>2.7</v>
      </c>
      <c r="BD80" s="36" t="n">
        <v>10</v>
      </c>
      <c r="BE80" s="36" t="n">
        <v>4.5</v>
      </c>
      <c r="BF80" s="36" t="n">
        <v>4.5</v>
      </c>
      <c r="BG80" s="36" t="n">
        <v>6.9</v>
      </c>
      <c r="BH80" s="36" t="n">
        <v>6</v>
      </c>
      <c r="BI80" s="36" t="n">
        <v>5.9</v>
      </c>
      <c r="BJ80" s="36" t="n">
        <v>4.7</v>
      </c>
      <c r="BK80" s="36" t="n">
        <v>5</v>
      </c>
      <c r="BL80" s="36" t="n">
        <v>6.5</v>
      </c>
      <c r="BM80" s="36" t="n">
        <v>5.5</v>
      </c>
      <c r="BN80" s="36" t="n">
        <v>5.1</v>
      </c>
      <c r="BO80" s="36" t="n">
        <v>8.800000000000001</v>
      </c>
      <c r="BP80" s="36" t="n">
        <v>6.1</v>
      </c>
      <c r="BQ80" s="36" t="n">
        <v>7.1</v>
      </c>
      <c r="BR80" s="36" t="n">
        <v>6.6</v>
      </c>
      <c r="BS80" s="36" t="n">
        <v>7.2</v>
      </c>
      <c r="BT80" s="36" t="n">
        <v>3.2</v>
      </c>
      <c r="BU80" s="36" t="n">
        <v>8.300000000000001</v>
      </c>
      <c r="BV80" s="33" t="s">
        <v>140</v>
      </c>
      <c r="BW80" s="33" t="s">
        <v>774</v>
      </c>
      <c r="BX80" s="33" t="s">
        <v>512</v>
      </c>
      <c r="BY80" s="33" t="s">
        <v>125</v>
      </c>
      <c r="BZ80" s="33" t="s">
        <v>775</v>
      </c>
      <c r="CA80" s="33" t="s">
        <v>776</v>
      </c>
      <c r="CB80" s="33" t="s">
        <v>777</v>
      </c>
      <c r="CC80" s="33" t="s"/>
      <c r="CD80" s="33" t="s">
        <v>129</v>
      </c>
      <c r="CE80" s="33" t="s">
        <v>130</v>
      </c>
      <c r="CF80" s="33" t="s">
        <v>130</v>
      </c>
      <c r="CG80" s="33" t="s">
        <v>778</v>
      </c>
      <c r="CH80" s="33" t="s">
        <v>240</v>
      </c>
      <c r="CI80" s="33" t="s">
        <v>133</v>
      </c>
      <c r="CJ80" s="33" t="s">
        <v>121</v>
      </c>
      <c r="CK80" s="33" t="s">
        <v>134</v>
      </c>
      <c r="CL80" s="33" t="s">
        <v>172</v>
      </c>
      <c r="CM80" s="33" t="s">
        <v>259</v>
      </c>
      <c r="CN80" s="33" t="s">
        <v>137</v>
      </c>
    </row>
    <row customHeight="1" ht="13.9" r="81" spans="1:92">
      <c r="A81" s="33" t="s">
        <v>779</v>
      </c>
      <c r="B81" s="33" t="s">
        <v>780</v>
      </c>
      <c r="C81" s="33">
        <f>BX81&amp;"/"&amp;BV81&amp;"/"&amp;BY81</f>
        <v/>
      </c>
      <c r="D81" s="176">
        <f>AVERAGE(H81:L81)</f>
        <v/>
      </c>
      <c r="E81" s="176">
        <f>AVERAGE(M81:N81)</f>
        <v/>
      </c>
      <c r="F81" s="176">
        <f>AVERAGE(O81)</f>
        <v/>
      </c>
      <c r="G81" s="176">
        <f>AVERAGE(P81:Q81)</f>
        <v/>
      </c>
      <c r="H81" s="175" t="n">
        <v>4.7</v>
      </c>
      <c r="I81" s="175" t="n">
        <v>6.7</v>
      </c>
      <c r="J81" s="175" t="n">
        <v>7.1</v>
      </c>
      <c r="K81" s="175" t="n">
        <v>7.2</v>
      </c>
      <c r="L81" s="175" t="n">
        <v>8.699999999999999</v>
      </c>
      <c r="M81" s="175" t="n">
        <v>8.1</v>
      </c>
      <c r="N81" s="175" t="n">
        <v>7</v>
      </c>
      <c r="O81" s="175" t="n">
        <v>5.5</v>
      </c>
      <c r="P81" s="175" t="n">
        <v>7.1</v>
      </c>
      <c r="Q81" s="175" t="n">
        <v>6</v>
      </c>
      <c r="R81" s="33" t="s">
        <v>121</v>
      </c>
      <c r="S81" s="33" t="n">
        <v>4.4</v>
      </c>
      <c r="T81" s="33" t="n">
        <v>9.199999999999999</v>
      </c>
      <c r="U81" s="33" t="n">
        <v>126</v>
      </c>
      <c r="V81" s="33" t="n">
        <v>4.7</v>
      </c>
      <c r="W81" s="33" t="n">
        <v>6.7</v>
      </c>
      <c r="X81" s="33" t="n">
        <v>7.6</v>
      </c>
      <c r="Y81" s="33" t="n">
        <v>6.4</v>
      </c>
      <c r="Z81" s="33" t="n">
        <v>6.2</v>
      </c>
      <c r="AA81" s="33" t="n">
        <v>8.1</v>
      </c>
      <c r="AB81" s="33" t="n">
        <v>7.2</v>
      </c>
      <c r="AC81" s="33" t="n">
        <v>8.699999999999999</v>
      </c>
      <c r="AD81" s="33" t="n">
        <v>8.1</v>
      </c>
      <c r="AE81" s="33" t="n">
        <v>7</v>
      </c>
      <c r="AF81" s="33" t="n">
        <v>5.5</v>
      </c>
      <c r="AG81" s="33" t="n">
        <v>7.1</v>
      </c>
      <c r="AH81" s="33" t="n">
        <v>6</v>
      </c>
      <c r="AI81" s="36" t="n">
        <v>4.4</v>
      </c>
      <c r="AJ81" s="36" t="n">
        <v>4.8</v>
      </c>
      <c r="AK81" s="36" t="n">
        <v>5.7</v>
      </c>
      <c r="AL81" s="36" t="n">
        <v>7.4</v>
      </c>
      <c r="AM81" s="36" t="n">
        <v>5.5</v>
      </c>
      <c r="AN81" s="36" t="n">
        <v>6.5</v>
      </c>
      <c r="AO81" s="47" t="n">
        <v>7.3</v>
      </c>
      <c r="AP81" s="47" t="n">
        <v>5.5</v>
      </c>
      <c r="AQ81" s="47" t="n">
        <v>7.6</v>
      </c>
      <c r="AR81" s="36" t="n">
        <v>7.1</v>
      </c>
      <c r="AS81" s="36" t="n">
        <v>6.3</v>
      </c>
      <c r="AT81" s="36" t="n">
        <v>4.8</v>
      </c>
      <c r="AU81" s="36" t="n">
        <v>1.9</v>
      </c>
      <c r="AV81" s="36" t="n">
        <v>8.4</v>
      </c>
      <c r="AW81" s="36" t="n">
        <v>7.5</v>
      </c>
      <c r="AX81" s="36" t="n">
        <v>8</v>
      </c>
      <c r="AY81" s="36" t="n">
        <v>5.3</v>
      </c>
      <c r="AZ81" s="36" t="n">
        <v>8.1</v>
      </c>
      <c r="BA81" s="36" t="n">
        <v>7.2</v>
      </c>
      <c r="BB81" s="36" t="n">
        <v>6.8</v>
      </c>
      <c r="BC81" s="36" t="n">
        <v>5.6</v>
      </c>
      <c r="BD81" s="36" t="n">
        <v>10</v>
      </c>
      <c r="BE81" s="36" t="n">
        <v>2.5</v>
      </c>
      <c r="BF81" s="36" t="n">
        <v>10</v>
      </c>
      <c r="BG81" s="36" t="n">
        <v>4.6</v>
      </c>
      <c r="BH81" s="36" t="n">
        <v>9.199999999999999</v>
      </c>
      <c r="BI81" s="36" t="n">
        <v>7.5</v>
      </c>
      <c r="BJ81" s="36" t="n">
        <v>5.8</v>
      </c>
      <c r="BK81" s="36" t="n">
        <v>6.9</v>
      </c>
      <c r="BL81" s="36" t="n">
        <v>6.5</v>
      </c>
      <c r="BM81" s="36" t="n">
        <v>4.2</v>
      </c>
      <c r="BN81" s="36" t="n">
        <v>5.1</v>
      </c>
      <c r="BO81" s="36" t="n">
        <v>7.2</v>
      </c>
      <c r="BP81" s="36" t="n">
        <v>5.4</v>
      </c>
      <c r="BQ81" s="36" t="n">
        <v>6.5</v>
      </c>
      <c r="BR81" s="36" t="n">
        <v>8.699999999999999</v>
      </c>
      <c r="BS81" s="36" t="n">
        <v>4.4</v>
      </c>
      <c r="BT81" s="36" t="n">
        <v>7.2</v>
      </c>
      <c r="BU81" s="36" t="n">
        <v>5.9</v>
      </c>
      <c r="BV81" s="33" t="s">
        <v>140</v>
      </c>
      <c r="BW81" s="33" t="s">
        <v>781</v>
      </c>
      <c r="BX81" s="33" t="s">
        <v>155</v>
      </c>
      <c r="BY81" s="33" t="s">
        <v>156</v>
      </c>
      <c r="BZ81" s="33" t="s">
        <v>782</v>
      </c>
      <c r="CA81" s="33" t="s">
        <v>783</v>
      </c>
      <c r="CB81" s="33" t="s">
        <v>784</v>
      </c>
      <c r="CC81" s="33" t="s"/>
      <c r="CD81" s="33" t="s">
        <v>129</v>
      </c>
      <c r="CE81" s="33" t="s">
        <v>130</v>
      </c>
      <c r="CF81" s="33" t="s">
        <v>726</v>
      </c>
      <c r="CG81" s="33" t="s">
        <v>460</v>
      </c>
      <c r="CH81" s="33" t="s">
        <v>132</v>
      </c>
      <c r="CI81" s="33" t="s">
        <v>174</v>
      </c>
      <c r="CJ81" s="33" t="s">
        <v>121</v>
      </c>
      <c r="CK81" s="33" t="n">
        <v>4.4</v>
      </c>
      <c r="CL81" s="33" t="n">
        <v>9.199999999999999</v>
      </c>
      <c r="CM81" s="33" t="n">
        <v>126</v>
      </c>
      <c r="CN81" s="27" t="n">
        <v>0.9399999999999999</v>
      </c>
    </row>
    <row customHeight="1" ht="13.9" r="82" spans="1:92">
      <c r="A82" s="33" t="s">
        <v>785</v>
      </c>
      <c r="B82" s="33" t="s">
        <v>786</v>
      </c>
      <c r="C82" s="33">
        <f>BX82&amp;"/"&amp;BV82&amp;"/"&amp;BY82</f>
        <v/>
      </c>
      <c r="D82" s="176">
        <f>AVERAGE(H82:L82)</f>
        <v/>
      </c>
      <c r="E82" s="176">
        <f>AVERAGE(M82:N82)</f>
        <v/>
      </c>
      <c r="F82" s="176">
        <f>AVERAGE(O82)</f>
        <v/>
      </c>
      <c r="G82" s="176">
        <f>AVERAGE(P82:Q82)</f>
        <v/>
      </c>
      <c r="H82" s="175" t="n">
        <v>7.4</v>
      </c>
      <c r="I82" s="175" t="n">
        <v>4.9</v>
      </c>
      <c r="J82" s="175" t="n">
        <v>6.6</v>
      </c>
      <c r="K82" s="175" t="n">
        <v>4.8</v>
      </c>
      <c r="L82" s="175" t="n">
        <v>5.8</v>
      </c>
      <c r="M82" s="175" t="n">
        <v>7.9</v>
      </c>
      <c r="N82" s="175" t="n">
        <v>5.9</v>
      </c>
      <c r="O82" s="175" t="n">
        <v>6.2</v>
      </c>
      <c r="P82" s="175" t="n">
        <v>6.3</v>
      </c>
      <c r="Q82" s="175" t="n">
        <v>4.1</v>
      </c>
      <c r="R82" s="33" t="s">
        <v>121</v>
      </c>
      <c r="S82" s="33" t="n">
        <v>7.7</v>
      </c>
      <c r="T82" s="33" t="n">
        <v>9.800000000000001</v>
      </c>
      <c r="U82" s="33" t="n">
        <v>91</v>
      </c>
      <c r="V82" s="33" t="n">
        <v>7.4</v>
      </c>
      <c r="W82" s="33" t="n">
        <v>4.9</v>
      </c>
      <c r="X82" s="33" t="n">
        <v>4</v>
      </c>
      <c r="Y82" s="33" t="n">
        <v>6.9</v>
      </c>
      <c r="Z82" s="33" t="n">
        <v>7.2</v>
      </c>
      <c r="AA82" s="33" t="n">
        <v>8.1</v>
      </c>
      <c r="AB82" s="33" t="n">
        <v>4.8</v>
      </c>
      <c r="AC82" s="33" t="n">
        <v>5.8</v>
      </c>
      <c r="AD82" s="33" t="n">
        <v>7.9</v>
      </c>
      <c r="AE82" s="33" t="n">
        <v>5.9</v>
      </c>
      <c r="AF82" s="33" t="n">
        <v>6.2</v>
      </c>
      <c r="AG82" s="33" t="n">
        <v>6.3</v>
      </c>
      <c r="AH82" s="33" t="n">
        <v>4.1</v>
      </c>
      <c r="AI82" s="36" t="n">
        <v>6.3</v>
      </c>
      <c r="AJ82" s="36" t="n">
        <v>6.6</v>
      </c>
      <c r="AK82" s="36" t="n">
        <v>7.5</v>
      </c>
      <c r="AL82" s="36" t="n">
        <v>4.3</v>
      </c>
      <c r="AM82" s="36" t="n">
        <v>4.8</v>
      </c>
      <c r="AN82" s="36" t="n">
        <v>5.8</v>
      </c>
      <c r="AO82" s="47" t="n">
        <v>3.7</v>
      </c>
      <c r="AP82" s="47" t="n">
        <v>3.7</v>
      </c>
      <c r="AQ82" s="47" t="n">
        <v>6.3</v>
      </c>
      <c r="AR82" s="36" t="n">
        <v>4.6</v>
      </c>
      <c r="AS82" s="36" t="n">
        <v>6.3</v>
      </c>
      <c r="AT82" s="36" t="n">
        <v>8.1</v>
      </c>
      <c r="AU82" s="36" t="n">
        <v>7.7</v>
      </c>
      <c r="AV82" s="36" t="n">
        <v>4.5</v>
      </c>
      <c r="AW82" s="36" t="n">
        <v>7.5</v>
      </c>
      <c r="AX82" s="36" t="n">
        <v>6.9</v>
      </c>
      <c r="AY82" s="36" t="n">
        <v>5.3</v>
      </c>
      <c r="AZ82" s="36" t="n">
        <v>9.1</v>
      </c>
      <c r="BA82" s="36" t="n">
        <v>6.2</v>
      </c>
      <c r="BB82" s="36" t="n">
        <v>5.6</v>
      </c>
      <c r="BC82" s="36" t="n">
        <v>3.3</v>
      </c>
      <c r="BD82" s="36" t="n">
        <v>10</v>
      </c>
      <c r="BE82" s="36" t="n">
        <v>2.5</v>
      </c>
      <c r="BF82" s="36" t="n">
        <v>4.5</v>
      </c>
      <c r="BG82" s="36" t="n">
        <v>7.5</v>
      </c>
      <c r="BH82" s="36" t="n">
        <v>9.199999999999999</v>
      </c>
      <c r="BI82" s="36" t="n">
        <v>4.3</v>
      </c>
      <c r="BJ82" s="36" t="n">
        <v>5.8</v>
      </c>
      <c r="BK82" s="36" t="n">
        <v>5</v>
      </c>
      <c r="BL82" s="36" t="n">
        <v>6.5</v>
      </c>
      <c r="BM82" s="36" t="n">
        <v>5.5</v>
      </c>
      <c r="BN82" s="36" t="n">
        <v>3.7</v>
      </c>
      <c r="BO82" s="36" t="n">
        <v>8.800000000000001</v>
      </c>
      <c r="BP82" s="36" t="n">
        <v>6.8</v>
      </c>
      <c r="BQ82" s="36" t="n">
        <v>6</v>
      </c>
      <c r="BR82" s="36" t="n">
        <v>5.9</v>
      </c>
      <c r="BS82" s="36" t="n">
        <v>5.3</v>
      </c>
      <c r="BT82" s="36" t="n">
        <v>3.2</v>
      </c>
      <c r="BU82" s="36" t="n">
        <v>5.4</v>
      </c>
      <c r="BV82" s="33" t="s">
        <v>140</v>
      </c>
      <c r="BW82" s="33" t="s">
        <v>787</v>
      </c>
      <c r="BX82" s="33" t="s">
        <v>638</v>
      </c>
      <c r="BY82" s="33" t="s">
        <v>125</v>
      </c>
      <c r="BZ82" s="33" t="s">
        <v>788</v>
      </c>
      <c r="CA82" s="33" t="s">
        <v>789</v>
      </c>
      <c r="CB82" s="33" t="s">
        <v>790</v>
      </c>
      <c r="CC82" s="33" t="s"/>
      <c r="CD82" s="33" t="s">
        <v>129</v>
      </c>
      <c r="CE82" s="33" t="s">
        <v>130</v>
      </c>
      <c r="CF82" s="33" t="s">
        <v>160</v>
      </c>
      <c r="CG82" s="33" t="s">
        <v>791</v>
      </c>
      <c r="CH82" s="33" t="s">
        <v>240</v>
      </c>
      <c r="CI82" s="33" t="s">
        <v>174</v>
      </c>
      <c r="CJ82" s="33" t="s">
        <v>121</v>
      </c>
      <c r="CK82" s="33" t="n">
        <v>7.7</v>
      </c>
      <c r="CL82" s="33" t="n">
        <v>9.800000000000001</v>
      </c>
      <c r="CM82" s="33" t="n">
        <v>91</v>
      </c>
      <c r="CN82" s="27" t="n">
        <v>0.88</v>
      </c>
    </row>
    <row customHeight="1" ht="13.9" r="83" spans="1:92">
      <c r="A83" s="33" t="s">
        <v>792</v>
      </c>
      <c r="B83" s="33" t="s">
        <v>793</v>
      </c>
      <c r="C83" s="33">
        <f>BX83&amp;"/"&amp;BV83&amp;"/"&amp;BY83</f>
        <v/>
      </c>
      <c r="D83" s="176">
        <f>AVERAGE(H83:L83)</f>
        <v/>
      </c>
      <c r="E83" s="176">
        <f>AVERAGE(M83:N83)</f>
        <v/>
      </c>
      <c r="F83" s="176">
        <f>AVERAGE(O83)</f>
        <v/>
      </c>
      <c r="G83" s="176">
        <f>AVERAGE(P83:Q83)</f>
        <v/>
      </c>
      <c r="H83" s="175" t="n">
        <v>7.4</v>
      </c>
      <c r="I83" s="175" t="n">
        <v>7.2</v>
      </c>
      <c r="J83" s="175" t="n">
        <v>6.6</v>
      </c>
      <c r="K83" s="175" t="n">
        <v>7</v>
      </c>
      <c r="L83" s="175" t="n">
        <v>7.9</v>
      </c>
      <c r="M83" s="175" t="n">
        <v>9.1</v>
      </c>
      <c r="N83" s="175" t="n">
        <v>9.800000000000001</v>
      </c>
      <c r="O83" s="175" t="n">
        <v>6.1</v>
      </c>
      <c r="P83" s="175" t="n">
        <v>8.5</v>
      </c>
      <c r="Q83" s="175" t="n">
        <v>6.8</v>
      </c>
      <c r="R83" s="33" t="s">
        <v>121</v>
      </c>
      <c r="S83" s="33" t="n">
        <v>6.8</v>
      </c>
      <c r="T83" s="33" t="n">
        <v>9</v>
      </c>
      <c r="U83" s="33" t="n">
        <v>86</v>
      </c>
      <c r="V83" s="33" t="n">
        <v>7.4</v>
      </c>
      <c r="W83" s="33" t="n">
        <v>7.2</v>
      </c>
      <c r="X83" s="33" t="n">
        <v>7.5</v>
      </c>
      <c r="Y83" s="33" t="n">
        <v>5.2</v>
      </c>
      <c r="Z83" s="33" t="n">
        <v>5.8</v>
      </c>
      <c r="AA83" s="33" t="n">
        <v>7.7</v>
      </c>
      <c r="AB83" s="33" t="n">
        <v>7</v>
      </c>
      <c r="AC83" s="33" t="n">
        <v>7.9</v>
      </c>
      <c r="AD83" s="33" t="n">
        <v>9.1</v>
      </c>
      <c r="AE83" s="33" t="n">
        <v>9.800000000000001</v>
      </c>
      <c r="AF83" s="33" t="n">
        <v>6.1</v>
      </c>
      <c r="AG83" s="33" t="n">
        <v>8.5</v>
      </c>
      <c r="AH83" s="33" t="n">
        <v>6.8</v>
      </c>
      <c r="AI83" s="36" t="n">
        <v>6.3</v>
      </c>
      <c r="AJ83" s="36" t="n">
        <v>6.6</v>
      </c>
      <c r="AK83" s="36" t="n">
        <v>7.5</v>
      </c>
      <c r="AL83" s="36" t="n">
        <v>8.1</v>
      </c>
      <c r="AM83" s="36" t="n">
        <v>6.2</v>
      </c>
      <c r="AN83" s="36" t="n">
        <v>6.5</v>
      </c>
      <c r="AO83" s="47" t="n">
        <v>7.3</v>
      </c>
      <c r="AP83" s="47" t="n">
        <v>7.3</v>
      </c>
      <c r="AQ83" s="47" t="n">
        <v>5.7</v>
      </c>
      <c r="AR83" s="36" t="n">
        <v>4.6</v>
      </c>
      <c r="AS83" s="36" t="n">
        <v>8.300000000000001</v>
      </c>
      <c r="AT83" s="36" t="n">
        <v>3.1</v>
      </c>
      <c r="AU83" s="36" t="n">
        <v>6.6</v>
      </c>
      <c r="AV83" s="36" t="n">
        <v>6.4</v>
      </c>
      <c r="AW83" s="36" t="n">
        <v>4</v>
      </c>
      <c r="AX83" s="36" t="n">
        <v>6.3</v>
      </c>
      <c r="AY83" s="36" t="n">
        <v>7.1</v>
      </c>
      <c r="AZ83" s="36" t="n">
        <v>7.2</v>
      </c>
      <c r="BA83" s="36" t="n">
        <v>8.1</v>
      </c>
      <c r="BB83" s="36" t="n">
        <v>6.8</v>
      </c>
      <c r="BC83" s="36" t="n">
        <v>4.4</v>
      </c>
      <c r="BD83" s="36" t="n">
        <v>10</v>
      </c>
      <c r="BE83" s="36" t="n">
        <v>2.5</v>
      </c>
      <c r="BF83" s="36" t="n">
        <v>8.5</v>
      </c>
      <c r="BG83" s="36" t="n">
        <v>8.1</v>
      </c>
      <c r="BH83" s="36" t="n">
        <v>7.6</v>
      </c>
      <c r="BI83" s="36" t="n">
        <v>7.5</v>
      </c>
      <c r="BJ83" s="36" t="n">
        <v>9</v>
      </c>
      <c r="BK83" s="36" t="n">
        <v>8.699999999999999</v>
      </c>
      <c r="BL83" s="36" t="n">
        <v>6.5</v>
      </c>
      <c r="BM83" s="36" t="n">
        <v>6.2</v>
      </c>
      <c r="BN83" s="36" t="n">
        <v>4.4</v>
      </c>
      <c r="BO83" s="36" t="n">
        <v>7.2</v>
      </c>
      <c r="BP83" s="36" t="n">
        <v>8.800000000000001</v>
      </c>
      <c r="BQ83" s="36" t="n">
        <v>7.6</v>
      </c>
      <c r="BR83" s="36" t="n">
        <v>8</v>
      </c>
      <c r="BS83" s="36" t="n">
        <v>8.1</v>
      </c>
      <c r="BT83" s="36" t="n">
        <v>2.6</v>
      </c>
      <c r="BU83" s="36" t="n">
        <v>8.300000000000001</v>
      </c>
      <c r="BV83" s="33" t="s">
        <v>140</v>
      </c>
      <c r="BW83" s="33" t="s">
        <v>794</v>
      </c>
      <c r="BX83" s="33" t="s">
        <v>312</v>
      </c>
      <c r="BY83" s="33" t="s">
        <v>125</v>
      </c>
      <c r="BZ83" s="33" t="s">
        <v>795</v>
      </c>
      <c r="CA83" s="33" t="s">
        <v>796</v>
      </c>
      <c r="CB83" s="33" t="s">
        <v>797</v>
      </c>
      <c r="CC83" s="33" t="s"/>
      <c r="CD83" s="33" t="s">
        <v>129</v>
      </c>
      <c r="CE83" s="33" t="s">
        <v>130</v>
      </c>
      <c r="CF83" s="33" t="s">
        <v>146</v>
      </c>
      <c r="CG83" s="33" t="s">
        <v>434</v>
      </c>
      <c r="CH83" s="33" t="s">
        <v>132</v>
      </c>
      <c r="CI83" s="33" t="s">
        <v>174</v>
      </c>
      <c r="CJ83" s="33" t="s">
        <v>121</v>
      </c>
      <c r="CK83" s="33" t="n">
        <v>6.8</v>
      </c>
      <c r="CL83" s="33" t="n">
        <v>9</v>
      </c>
      <c r="CM83" s="33" t="n">
        <v>86</v>
      </c>
      <c r="CN83" s="27" t="n">
        <v>0.95</v>
      </c>
    </row>
    <row customHeight="1" ht="13.9" r="84" spans="1:92">
      <c r="A84" s="33" t="s">
        <v>798</v>
      </c>
      <c r="B84" s="33" t="s">
        <v>799</v>
      </c>
      <c r="C84" s="33">
        <f>BX84&amp;"/"&amp;BV84&amp;"/"&amp;BY84</f>
        <v/>
      </c>
      <c r="D84" s="176">
        <f>AVERAGE(H84:L84)</f>
        <v/>
      </c>
      <c r="E84" s="176">
        <f>AVERAGE(M84:N84)</f>
        <v/>
      </c>
      <c r="F84" s="176">
        <f>AVERAGE(O84)</f>
        <v/>
      </c>
      <c r="G84" s="176">
        <f>AVERAGE(P84:Q84)</f>
        <v/>
      </c>
      <c r="H84" s="175" t="n">
        <v>3.8</v>
      </c>
      <c r="I84" s="175" t="n">
        <v>1.9</v>
      </c>
      <c r="J84" s="175" t="n">
        <v>5.2</v>
      </c>
      <c r="K84" s="175" t="n">
        <v>4.6</v>
      </c>
      <c r="L84" s="175" t="n">
        <v>6</v>
      </c>
      <c r="M84" s="175" t="n">
        <v>4.8</v>
      </c>
      <c r="N84" s="175" t="n">
        <v>5.7</v>
      </c>
      <c r="O84" s="175" t="n">
        <v>1</v>
      </c>
      <c r="P84" s="175" t="n">
        <v>2.5</v>
      </c>
      <c r="Q84" s="175" t="n">
        <v>2.2</v>
      </c>
      <c r="R84" s="33" t="s">
        <v>121</v>
      </c>
      <c r="S84" s="33" t="n">
        <v>3.9</v>
      </c>
      <c r="T84" s="33" t="n">
        <v>9.5</v>
      </c>
      <c r="U84" s="33" t="n">
        <v>86</v>
      </c>
      <c r="V84" s="33" t="n">
        <v>3.8</v>
      </c>
      <c r="W84" s="33" t="n">
        <v>1.9</v>
      </c>
      <c r="X84" s="33" t="n">
        <v>5.3</v>
      </c>
      <c r="Y84" s="33" t="n">
        <v>2.7</v>
      </c>
      <c r="Z84" s="33" t="n">
        <v>6.2</v>
      </c>
      <c r="AA84" s="33" t="n">
        <v>6.4</v>
      </c>
      <c r="AB84" s="33" t="n">
        <v>4.6</v>
      </c>
      <c r="AC84" s="33" t="n">
        <v>6</v>
      </c>
      <c r="AD84" s="33" t="n">
        <v>4.8</v>
      </c>
      <c r="AE84" s="33" t="n">
        <v>5.7</v>
      </c>
      <c r="AF84" s="33" t="n">
        <v>1</v>
      </c>
      <c r="AG84" s="33" t="n">
        <v>2.5</v>
      </c>
      <c r="AH84" s="33" t="n">
        <v>2.2</v>
      </c>
      <c r="AI84" s="36" t="n">
        <v>6.3</v>
      </c>
      <c r="AJ84" s="36" t="n">
        <v>1.1</v>
      </c>
      <c r="AK84" s="36" t="n">
        <v>5.7</v>
      </c>
      <c r="AL84" s="36" t="n">
        <v>3</v>
      </c>
      <c r="AM84" s="36" t="n">
        <v>1.9</v>
      </c>
      <c r="AN84" s="36" t="n">
        <v>2.6</v>
      </c>
      <c r="AO84" s="47" t="n">
        <v>5.5</v>
      </c>
      <c r="AP84" s="47" t="n">
        <v>5.5</v>
      </c>
      <c r="AQ84" s="47" t="n">
        <v>5.1</v>
      </c>
      <c r="AR84" s="36" t="n">
        <v>4</v>
      </c>
      <c r="AS84" s="36" t="n">
        <v>4.4</v>
      </c>
      <c r="AT84" s="36" t="n">
        <v>3.1</v>
      </c>
      <c r="AU84" s="36" t="n">
        <v>4.2</v>
      </c>
      <c r="AV84" s="36" t="n">
        <v>4.5</v>
      </c>
      <c r="AW84" s="36" t="n">
        <v>9.199999999999999</v>
      </c>
      <c r="AX84" s="36" t="n">
        <v>6.3</v>
      </c>
      <c r="AY84" s="36" t="n">
        <v>4.7</v>
      </c>
      <c r="AZ84" s="36" t="n">
        <v>7.2</v>
      </c>
      <c r="BA84" s="36" t="n">
        <v>5.3</v>
      </c>
      <c r="BB84" s="36" t="n">
        <v>6.8</v>
      </c>
      <c r="BC84" s="36" t="n">
        <v>2.7</v>
      </c>
      <c r="BD84" s="36" t="n">
        <v>8.5</v>
      </c>
      <c r="BE84" s="36" t="n">
        <v>2.5</v>
      </c>
      <c r="BF84" s="36" t="n">
        <v>6.5</v>
      </c>
      <c r="BG84" s="36" t="n">
        <v>3.4</v>
      </c>
      <c r="BH84" s="36" t="n">
        <v>7.6</v>
      </c>
      <c r="BI84" s="36" t="n">
        <v>4.3</v>
      </c>
      <c r="BJ84" s="36" t="n">
        <v>5.2</v>
      </c>
      <c r="BK84" s="36" t="n">
        <v>6.9</v>
      </c>
      <c r="BL84" s="36" t="n">
        <v>4.8</v>
      </c>
      <c r="BM84" s="36" t="n">
        <v>2.1</v>
      </c>
      <c r="BN84" s="36" t="n">
        <v>1</v>
      </c>
      <c r="BO84" s="36" t="n">
        <v>3.8</v>
      </c>
      <c r="BP84" s="36" t="n">
        <v>2.8</v>
      </c>
      <c r="BQ84" s="36" t="n">
        <v>2.7</v>
      </c>
      <c r="BR84" s="36" t="n">
        <v>3.1</v>
      </c>
      <c r="BS84" s="36" t="n">
        <v>5.3</v>
      </c>
      <c r="BT84" s="36" t="n">
        <v>3.2</v>
      </c>
      <c r="BU84" s="36" t="n">
        <v>1.8</v>
      </c>
      <c r="BV84" s="33" t="s">
        <v>140</v>
      </c>
      <c r="BW84" s="33" t="s">
        <v>800</v>
      </c>
      <c r="BX84" s="33" t="s">
        <v>801</v>
      </c>
      <c r="BY84" s="33" t="s">
        <v>125</v>
      </c>
      <c r="BZ84" s="33" t="s">
        <v>802</v>
      </c>
      <c r="CA84" s="33" t="s">
        <v>803</v>
      </c>
      <c r="CB84" s="33" t="s">
        <v>804</v>
      </c>
      <c r="CC84" s="33" t="s"/>
      <c r="CD84" s="33" t="s">
        <v>129</v>
      </c>
      <c r="CE84" s="33" t="s">
        <v>130</v>
      </c>
      <c r="CF84" s="33" t="s">
        <v>130</v>
      </c>
      <c r="CG84" s="33" t="s">
        <v>805</v>
      </c>
      <c r="CH84" s="33" t="s">
        <v>132</v>
      </c>
      <c r="CI84" s="33" t="s">
        <v>174</v>
      </c>
      <c r="CJ84" s="33" t="s">
        <v>121</v>
      </c>
      <c r="CK84" s="33" t="n">
        <v>3.9</v>
      </c>
      <c r="CL84" s="33" t="n">
        <v>9.5</v>
      </c>
      <c r="CM84" s="33" t="n">
        <v>86</v>
      </c>
      <c r="CN84" s="27" t="n">
        <v>0.6</v>
      </c>
    </row>
    <row customHeight="1" ht="13.9" r="85" spans="1:92">
      <c r="A85" s="33" t="s">
        <v>806</v>
      </c>
      <c r="B85" s="33" t="s">
        <v>807</v>
      </c>
      <c r="C85" s="33">
        <f>BX85&amp;"/"&amp;BV85&amp;"/"&amp;BY85</f>
        <v/>
      </c>
      <c r="D85" s="176">
        <f>AVERAGE(H85:L85)</f>
        <v/>
      </c>
      <c r="E85" s="176">
        <f>AVERAGE(M85:N85)</f>
        <v/>
      </c>
      <c r="F85" s="171">
        <f>AVERAGE(O85)</f>
        <v/>
      </c>
      <c r="G85" s="171">
        <f>AVERAGE(P85:Q85)</f>
        <v/>
      </c>
      <c r="H85" s="175" t="n">
        <v>5.7</v>
      </c>
      <c r="I85" s="175" t="n">
        <v>5.5</v>
      </c>
      <c r="J85" s="175" t="n">
        <v>6.7</v>
      </c>
      <c r="K85" s="175" t="n">
        <v>5.8</v>
      </c>
      <c r="L85" s="175" t="n">
        <v>10</v>
      </c>
      <c r="M85" s="175" t="n">
        <v>6</v>
      </c>
      <c r="N85" s="175" t="n">
        <v>8.5</v>
      </c>
      <c r="O85" s="175" t="n">
        <v>6.8</v>
      </c>
      <c r="P85" s="175" t="n">
        <v>7.5</v>
      </c>
      <c r="Q85" s="175" t="n">
        <v>8.199999999999999</v>
      </c>
      <c r="R85" s="33" t="s">
        <v>121</v>
      </c>
      <c r="S85" s="33" t="n">
        <v>6.3</v>
      </c>
      <c r="T85" s="33" t="n">
        <v>8.9</v>
      </c>
      <c r="U85" s="33" t="n">
        <v>70</v>
      </c>
      <c r="V85" s="33" t="n">
        <v>5.7</v>
      </c>
      <c r="W85" s="33" t="n">
        <v>5.5</v>
      </c>
      <c r="X85" s="33" t="n">
        <v>7.1</v>
      </c>
      <c r="Y85" s="33" t="n">
        <v>5.1</v>
      </c>
      <c r="Z85" s="33" t="n">
        <v>4.8</v>
      </c>
      <c r="AA85" s="33" t="n">
        <v>9.9</v>
      </c>
      <c r="AB85" s="33" t="n">
        <v>5.8</v>
      </c>
      <c r="AC85" s="33" t="n">
        <v>10</v>
      </c>
      <c r="AD85" s="33" t="n">
        <v>6</v>
      </c>
      <c r="AE85" s="33" t="n">
        <v>8.5</v>
      </c>
      <c r="AF85" s="33" t="n">
        <v>6.8</v>
      </c>
      <c r="AG85" s="33" t="n">
        <v>7.5</v>
      </c>
      <c r="AH85" s="33" t="n">
        <v>8.199999999999999</v>
      </c>
      <c r="AI85" s="36" t="n">
        <v>6.3</v>
      </c>
      <c r="AJ85" s="36" t="n">
        <v>6.6</v>
      </c>
      <c r="AK85" s="36" t="n">
        <v>4</v>
      </c>
      <c r="AL85" s="36" t="n">
        <v>7.4</v>
      </c>
      <c r="AM85" s="36" t="n">
        <v>3.4</v>
      </c>
      <c r="AN85" s="36" t="n">
        <v>5.8</v>
      </c>
      <c r="AO85" s="47" t="n">
        <v>4.6</v>
      </c>
      <c r="AP85" s="47" t="n">
        <v>7.3</v>
      </c>
      <c r="AQ85" s="47" t="n">
        <v>7.6</v>
      </c>
      <c r="AR85" s="36" t="n">
        <v>4.6</v>
      </c>
      <c r="AS85" s="36" t="n">
        <v>6.3</v>
      </c>
      <c r="AT85" s="36" t="n">
        <v>4.8</v>
      </c>
      <c r="AU85" s="36" t="n">
        <v>1.3</v>
      </c>
      <c r="AV85" s="36" t="n">
        <v>6.4</v>
      </c>
      <c r="AW85" s="36" t="n">
        <v>7.5</v>
      </c>
      <c r="AX85" s="36" t="n">
        <v>9.1</v>
      </c>
      <c r="AY85" s="36" t="n">
        <v>6.5</v>
      </c>
      <c r="AZ85" s="36" t="n">
        <v>9.1</v>
      </c>
      <c r="BA85" s="36" t="n">
        <v>5.3</v>
      </c>
      <c r="BB85" s="36" t="n">
        <v>4.4</v>
      </c>
      <c r="BC85" s="36" t="n">
        <v>7.3</v>
      </c>
      <c r="BD85" s="36" t="n">
        <v>10</v>
      </c>
      <c r="BE85" s="36" t="n">
        <v>8.5</v>
      </c>
      <c r="BF85" s="36" t="n">
        <v>10</v>
      </c>
      <c r="BG85" s="36" t="n">
        <v>4</v>
      </c>
      <c r="BH85" s="36" t="n">
        <v>6</v>
      </c>
      <c r="BI85" s="36" t="n">
        <v>7.5</v>
      </c>
      <c r="BJ85" s="36" t="n">
        <v>8.5</v>
      </c>
      <c r="BK85" s="36" t="n">
        <v>6.9</v>
      </c>
      <c r="BL85" s="36" t="n">
        <v>6.5</v>
      </c>
      <c r="BM85" s="36" t="n">
        <v>6.9</v>
      </c>
      <c r="BN85" s="36" t="n">
        <v>5.1</v>
      </c>
      <c r="BO85" s="36" t="n">
        <v>7.2</v>
      </c>
      <c r="BP85" s="36" t="n">
        <v>6.8</v>
      </c>
      <c r="BQ85" s="36" t="n">
        <v>7.6</v>
      </c>
      <c r="BR85" s="36" t="n">
        <v>7.3</v>
      </c>
      <c r="BS85" s="36" t="n">
        <v>6.2</v>
      </c>
      <c r="BT85" s="36" t="n">
        <v>8.9</v>
      </c>
      <c r="BU85" s="36" t="n">
        <v>6.5</v>
      </c>
      <c r="BV85" s="33" t="s">
        <v>122</v>
      </c>
      <c r="BW85" s="33" t="s">
        <v>808</v>
      </c>
      <c r="BX85" s="33" t="s">
        <v>235</v>
      </c>
      <c r="BY85" s="33" t="s">
        <v>156</v>
      </c>
      <c r="BZ85" s="33" t="s">
        <v>809</v>
      </c>
      <c r="CA85" s="33" t="s">
        <v>810</v>
      </c>
      <c r="CB85" s="33" t="s">
        <v>811</v>
      </c>
      <c r="CC85" s="33" t="s"/>
      <c r="CD85" s="33" t="s">
        <v>129</v>
      </c>
      <c r="CE85" s="33" t="s">
        <v>130</v>
      </c>
      <c r="CF85" s="33" t="s">
        <v>146</v>
      </c>
      <c r="CG85" s="33" t="s">
        <v>812</v>
      </c>
      <c r="CH85" s="33" t="s">
        <v>240</v>
      </c>
      <c r="CI85" s="33" t="s">
        <v>133</v>
      </c>
      <c r="CJ85" s="33" t="s">
        <v>121</v>
      </c>
      <c r="CK85" s="33" t="s">
        <v>307</v>
      </c>
      <c r="CL85" s="33" t="s">
        <v>207</v>
      </c>
      <c r="CM85" s="33" t="s">
        <v>813</v>
      </c>
      <c r="CN85" s="33" t="s">
        <v>281</v>
      </c>
    </row>
    <row customHeight="1" ht="13.9" r="86" spans="1:92">
      <c r="A86" s="33" t="s">
        <v>814</v>
      </c>
      <c r="B86" s="33" t="s">
        <v>815</v>
      </c>
      <c r="C86" s="33">
        <f>BX86&amp;"/"&amp;BV86&amp;"/"&amp;BY86</f>
        <v/>
      </c>
      <c r="D86" s="176">
        <f>AVERAGE(H86:L86)</f>
        <v/>
      </c>
      <c r="E86" s="176">
        <f>AVERAGE(M86:N86)</f>
        <v/>
      </c>
      <c r="F86" s="171">
        <f>AVERAGE(O86)</f>
        <v/>
      </c>
      <c r="G86" s="171">
        <f>AVERAGE(P86:Q86)</f>
        <v/>
      </c>
      <c r="H86" s="175" t="n">
        <v>3.8</v>
      </c>
      <c r="I86" s="175" t="n">
        <v>7</v>
      </c>
      <c r="J86" s="175" t="n">
        <v>7.5</v>
      </c>
      <c r="K86" s="175" t="n">
        <v>5.9</v>
      </c>
      <c r="L86" s="175" t="n">
        <v>8.699999999999999</v>
      </c>
      <c r="M86" s="175" t="n">
        <v>6.2</v>
      </c>
      <c r="N86" s="175" t="n">
        <v>7.7</v>
      </c>
      <c r="O86" s="175" t="n">
        <v>8.300000000000001</v>
      </c>
      <c r="P86" s="175" t="n">
        <v>8.300000000000001</v>
      </c>
      <c r="Q86" s="175" t="n">
        <v>5.6</v>
      </c>
      <c r="R86" s="33" t="s">
        <v>177</v>
      </c>
      <c r="S86" s="33" t="n">
        <v>8.199999999999999</v>
      </c>
      <c r="T86" s="33" t="n">
        <v>9.199999999999999</v>
      </c>
      <c r="U86" s="33" t="n">
        <v>68</v>
      </c>
      <c r="V86" s="33" t="n">
        <v>3.8</v>
      </c>
      <c r="W86" s="33" t="n">
        <v>7</v>
      </c>
      <c r="X86" s="33" t="n">
        <v>4.6</v>
      </c>
      <c r="Y86" s="33" t="n">
        <v>7.6</v>
      </c>
      <c r="Z86" s="33" t="n">
        <v>8.800000000000001</v>
      </c>
      <c r="AA86" s="33" t="n">
        <v>8.800000000000001</v>
      </c>
      <c r="AB86" s="33" t="n">
        <v>5.9</v>
      </c>
      <c r="AC86" s="33" t="n">
        <v>8.699999999999999</v>
      </c>
      <c r="AD86" s="33" t="n">
        <v>6.2</v>
      </c>
      <c r="AE86" s="33" t="n">
        <v>7.7</v>
      </c>
      <c r="AF86" s="33" t="n">
        <v>8.300000000000001</v>
      </c>
      <c r="AG86" s="33" t="n">
        <v>8.300000000000001</v>
      </c>
      <c r="AH86" s="33" t="n">
        <v>5.6</v>
      </c>
      <c r="AI86" s="36" t="n">
        <v>4.4</v>
      </c>
      <c r="AJ86" s="36" t="n">
        <v>4.8</v>
      </c>
      <c r="AK86" s="36" t="n">
        <v>4</v>
      </c>
      <c r="AL86" s="36" t="n">
        <v>7.4</v>
      </c>
      <c r="AM86" s="36" t="n">
        <v>6.9</v>
      </c>
      <c r="AN86" s="36" t="n">
        <v>5.8</v>
      </c>
      <c r="AO86" s="47" t="n">
        <v>5.5</v>
      </c>
      <c r="AP86" s="47" t="n">
        <v>5.5</v>
      </c>
      <c r="AQ86" s="47" t="n">
        <v>3.8</v>
      </c>
      <c r="AR86" s="36" t="n">
        <v>4</v>
      </c>
      <c r="AS86" s="36" t="n">
        <v>8.300000000000001</v>
      </c>
      <c r="AT86" s="36" t="n">
        <v>8.1</v>
      </c>
      <c r="AU86" s="36" t="n">
        <v>8.9</v>
      </c>
      <c r="AV86" s="36" t="n">
        <v>6.4</v>
      </c>
      <c r="AW86" s="36" t="n">
        <v>7.5</v>
      </c>
      <c r="AX86" s="36" t="n">
        <v>8.5</v>
      </c>
      <c r="AY86" s="36" t="n">
        <v>8.9</v>
      </c>
      <c r="AZ86" s="36" t="n">
        <v>5.3</v>
      </c>
      <c r="BA86" s="36" t="n">
        <v>7.2</v>
      </c>
      <c r="BB86" s="36" t="n">
        <v>4.4</v>
      </c>
      <c r="BC86" s="36" t="n">
        <v>5.6</v>
      </c>
      <c r="BD86" s="36" t="n">
        <v>10</v>
      </c>
      <c r="BE86" s="36" t="n">
        <v>2.5</v>
      </c>
      <c r="BF86" s="36" t="n">
        <v>10</v>
      </c>
      <c r="BG86" s="36" t="n">
        <v>7.5</v>
      </c>
      <c r="BH86" s="36" t="n">
        <v>6</v>
      </c>
      <c r="BI86" s="36" t="n">
        <v>4.3</v>
      </c>
      <c r="BJ86" s="36" t="n">
        <v>9</v>
      </c>
      <c r="BK86" s="36" t="n">
        <v>5</v>
      </c>
      <c r="BL86" s="36" t="n">
        <v>6.5</v>
      </c>
      <c r="BM86" s="36" t="n">
        <v>7.6</v>
      </c>
      <c r="BN86" s="36" t="n">
        <v>5.8</v>
      </c>
      <c r="BO86" s="36" t="n">
        <v>8.800000000000001</v>
      </c>
      <c r="BP86" s="36" t="n">
        <v>8.800000000000001</v>
      </c>
      <c r="BQ86" s="36" t="n">
        <v>7.1</v>
      </c>
      <c r="BR86" s="36" t="n">
        <v>8</v>
      </c>
      <c r="BS86" s="36" t="n">
        <v>6.2</v>
      </c>
      <c r="BT86" s="36" t="n">
        <v>2.1</v>
      </c>
      <c r="BU86" s="36" t="n">
        <v>8.300000000000001</v>
      </c>
      <c r="BV86" s="33" t="s">
        <v>122</v>
      </c>
      <c r="BW86" s="33" t="s">
        <v>816</v>
      </c>
      <c r="BX86" s="33" t="s">
        <v>422</v>
      </c>
      <c r="BY86" s="33" t="s">
        <v>125</v>
      </c>
      <c r="BZ86" s="33" t="s">
        <v>817</v>
      </c>
      <c r="CA86" s="33" t="s">
        <v>818</v>
      </c>
      <c r="CB86" s="33" t="s">
        <v>819</v>
      </c>
      <c r="CC86" s="33" t="s"/>
      <c r="CD86" s="33" t="s">
        <v>129</v>
      </c>
      <c r="CE86" s="33" t="s">
        <v>130</v>
      </c>
      <c r="CF86" s="33" t="s">
        <v>130</v>
      </c>
      <c r="CG86" s="33" t="s">
        <v>493</v>
      </c>
      <c r="CH86" s="33" t="s">
        <v>132</v>
      </c>
      <c r="CI86" s="33" t="s">
        <v>133</v>
      </c>
      <c r="CJ86" s="33" t="s">
        <v>177</v>
      </c>
      <c r="CK86" s="33" t="s">
        <v>268</v>
      </c>
      <c r="CL86" s="33" t="s">
        <v>279</v>
      </c>
      <c r="CM86" s="33" t="s">
        <v>820</v>
      </c>
      <c r="CN86" s="33" t="s">
        <v>350</v>
      </c>
    </row>
    <row customHeight="1" ht="13.9" r="87" spans="1:92">
      <c r="A87" s="33" t="s">
        <v>821</v>
      </c>
      <c r="B87" s="33" t="s">
        <v>822</v>
      </c>
      <c r="C87" s="33">
        <f>BX87&amp;"/"&amp;BV87&amp;"/"&amp;BY87</f>
        <v/>
      </c>
      <c r="D87" s="176">
        <f>AVERAGE(H87:L87)</f>
        <v/>
      </c>
      <c r="E87" s="176">
        <f>AVERAGE(M87:N87)</f>
        <v/>
      </c>
      <c r="F87" s="176">
        <f>AVERAGE(O87)</f>
        <v/>
      </c>
      <c r="G87" s="176">
        <f>AVERAGE(P87:Q87)</f>
        <v/>
      </c>
      <c r="H87" s="175" t="n">
        <v>4.7</v>
      </c>
      <c r="I87" s="175" t="n">
        <v>9.4</v>
      </c>
      <c r="J87" s="175" t="n">
        <v>8.199999999999999</v>
      </c>
      <c r="K87" s="175" t="n">
        <v>5.3</v>
      </c>
      <c r="L87" s="175" t="n">
        <v>5</v>
      </c>
      <c r="M87" s="175" t="n">
        <v>8.6</v>
      </c>
      <c r="N87" s="175" t="n">
        <v>3.4</v>
      </c>
      <c r="O87" s="175" t="n">
        <v>3.7</v>
      </c>
      <c r="P87" s="175" t="n">
        <v>9.4</v>
      </c>
      <c r="Q87" s="175" t="n">
        <v>5.6</v>
      </c>
      <c r="R87" s="33" t="s">
        <v>177</v>
      </c>
      <c r="S87" s="33" t="n">
        <v>8.699999999999999</v>
      </c>
      <c r="T87" s="33" t="n">
        <v>9.4</v>
      </c>
      <c r="U87" s="33" t="n">
        <v>107</v>
      </c>
      <c r="V87" s="33" t="n">
        <v>4.7</v>
      </c>
      <c r="W87" s="33" t="n">
        <v>9.4</v>
      </c>
      <c r="X87" s="33" t="n">
        <v>7.8</v>
      </c>
      <c r="Y87" s="33" t="n">
        <v>7.4</v>
      </c>
      <c r="Z87" s="33" t="n">
        <v>7.6</v>
      </c>
      <c r="AA87" s="33" t="n">
        <v>10</v>
      </c>
      <c r="AB87" s="33" t="n">
        <v>5.3</v>
      </c>
      <c r="AC87" s="33" t="n">
        <v>5</v>
      </c>
      <c r="AD87" s="33" t="n">
        <v>8.6</v>
      </c>
      <c r="AE87" s="33" t="n">
        <v>3.4</v>
      </c>
      <c r="AF87" s="33" t="n">
        <v>3.7</v>
      </c>
      <c r="AG87" s="33" t="n">
        <v>9.4</v>
      </c>
      <c r="AH87" s="33" t="n">
        <v>5.6</v>
      </c>
      <c r="AI87" s="36" t="n">
        <v>6.3</v>
      </c>
      <c r="AJ87" s="36" t="n">
        <v>1.1</v>
      </c>
      <c r="AK87" s="36" t="n">
        <v>7.5</v>
      </c>
      <c r="AL87" s="36" t="n">
        <v>9.300000000000001</v>
      </c>
      <c r="AM87" s="36" t="n">
        <v>9.1</v>
      </c>
      <c r="AN87" s="36" t="n">
        <v>7.7</v>
      </c>
      <c r="AO87" s="47" t="n">
        <v>9.1</v>
      </c>
      <c r="AP87" s="47" t="n">
        <v>5.5</v>
      </c>
      <c r="AQ87" s="47" t="n">
        <v>6.3</v>
      </c>
      <c r="AR87" s="36" t="n">
        <v>7.1</v>
      </c>
      <c r="AS87" s="36" t="n">
        <v>6.3</v>
      </c>
      <c r="AT87" s="36" t="n">
        <v>6.5</v>
      </c>
      <c r="AU87" s="36" t="n">
        <v>8.300000000000001</v>
      </c>
      <c r="AV87" s="36" t="n">
        <v>6.4</v>
      </c>
      <c r="AW87" s="36" t="n">
        <v>5.7</v>
      </c>
      <c r="AX87" s="36" t="n">
        <v>9.699999999999999</v>
      </c>
      <c r="AY87" s="36" t="n">
        <v>8.300000000000001</v>
      </c>
      <c r="AZ87" s="36" t="n">
        <v>8.1</v>
      </c>
      <c r="BA87" s="36" t="n">
        <v>7.2</v>
      </c>
      <c r="BB87" s="36" t="n">
        <v>5.6</v>
      </c>
      <c r="BC87" s="36" t="n">
        <v>3.3</v>
      </c>
      <c r="BD87" s="36" t="n">
        <v>10</v>
      </c>
      <c r="BE87" s="36" t="n">
        <v>4.5</v>
      </c>
      <c r="BF87" s="36" t="n">
        <v>1</v>
      </c>
      <c r="BG87" s="36" t="n">
        <v>8.699999999999999</v>
      </c>
      <c r="BH87" s="36" t="n">
        <v>7.6</v>
      </c>
      <c r="BI87" s="36" t="n">
        <v>5.9</v>
      </c>
      <c r="BJ87" s="36" t="n">
        <v>4.7</v>
      </c>
      <c r="BK87" s="36" t="n">
        <v>5</v>
      </c>
      <c r="BL87" s="36" t="n">
        <v>3</v>
      </c>
      <c r="BM87" s="36" t="n">
        <v>7.6</v>
      </c>
      <c r="BN87" s="36" t="n">
        <v>3</v>
      </c>
      <c r="BO87" s="36" t="n">
        <v>2.1</v>
      </c>
      <c r="BP87" s="36" t="n">
        <v>9.4</v>
      </c>
      <c r="BQ87" s="36" t="n">
        <v>8.699999999999999</v>
      </c>
      <c r="BR87" s="36" t="n">
        <v>8.699999999999999</v>
      </c>
      <c r="BS87" s="36" t="n">
        <v>6.2</v>
      </c>
      <c r="BT87" s="36" t="n">
        <v>2.1</v>
      </c>
      <c r="BU87" s="36" t="n">
        <v>8.300000000000001</v>
      </c>
      <c r="BV87" s="33" t="s">
        <v>122</v>
      </c>
      <c r="BW87" s="33" t="s">
        <v>823</v>
      </c>
      <c r="BX87" s="33" t="s">
        <v>638</v>
      </c>
      <c r="BY87" s="33" t="s">
        <v>224</v>
      </c>
      <c r="BZ87" s="33" t="s">
        <v>824</v>
      </c>
      <c r="CA87" s="33" t="s">
        <v>825</v>
      </c>
      <c r="CB87" s="33" t="s">
        <v>826</v>
      </c>
      <c r="CC87" s="33" t="s"/>
      <c r="CD87" s="33" t="s">
        <v>129</v>
      </c>
      <c r="CE87" s="33" t="s">
        <v>130</v>
      </c>
      <c r="CF87" s="33" t="s">
        <v>130</v>
      </c>
      <c r="CG87" s="33" t="s">
        <v>827</v>
      </c>
      <c r="CH87" s="33" t="s">
        <v>132</v>
      </c>
      <c r="CI87" s="33" t="s">
        <v>174</v>
      </c>
      <c r="CJ87" s="33" t="s">
        <v>177</v>
      </c>
      <c r="CK87" s="33" t="n">
        <v>8.699999999999999</v>
      </c>
      <c r="CL87" s="33" t="n">
        <v>9.4</v>
      </c>
      <c r="CM87" s="33" t="n">
        <v>107</v>
      </c>
      <c r="CN87" s="27" t="n">
        <v>0.84</v>
      </c>
    </row>
    <row customHeight="1" ht="13.9" r="88" spans="1:92">
      <c r="A88" s="33" t="s">
        <v>828</v>
      </c>
      <c r="B88" s="33" t="s">
        <v>829</v>
      </c>
      <c r="C88" s="33">
        <f>BX88&amp;"/"&amp;BV88&amp;"/"&amp;BY88</f>
        <v/>
      </c>
      <c r="D88" s="176">
        <f>AVERAGE(H88:L88)</f>
        <v/>
      </c>
      <c r="E88" s="176">
        <f>AVERAGE(M88:N88)</f>
        <v/>
      </c>
      <c r="F88" s="176">
        <f>AVERAGE(O88)</f>
        <v/>
      </c>
      <c r="G88" s="176">
        <f>AVERAGE(P88:Q88)</f>
        <v/>
      </c>
      <c r="H88" s="175" t="n">
        <v>7.4</v>
      </c>
      <c r="I88" s="175" t="n">
        <v>7.7</v>
      </c>
      <c r="J88" s="175" t="n">
        <v>6.2</v>
      </c>
      <c r="K88" s="175" t="n">
        <v>8</v>
      </c>
      <c r="L88" s="175" t="n">
        <v>10</v>
      </c>
      <c r="M88" s="175" t="n">
        <v>10</v>
      </c>
      <c r="N88" s="175" t="n">
        <v>7.8</v>
      </c>
      <c r="O88" s="175" t="n">
        <v>5.9</v>
      </c>
      <c r="P88" s="175" t="n">
        <v>7.3</v>
      </c>
      <c r="Q88" s="175" t="n">
        <v>7</v>
      </c>
      <c r="R88" s="33" t="s">
        <v>177</v>
      </c>
      <c r="S88" s="33" t="n">
        <v>8.199999999999999</v>
      </c>
      <c r="T88" s="33" t="n">
        <v>9.699999999999999</v>
      </c>
      <c r="U88" s="33" t="n">
        <v>62</v>
      </c>
      <c r="V88" s="33" t="n">
        <v>7.4</v>
      </c>
      <c r="W88" s="33" t="n">
        <v>7.7</v>
      </c>
      <c r="X88" s="33" t="n">
        <v>6.1</v>
      </c>
      <c r="Y88" s="33" t="n">
        <v>6.9</v>
      </c>
      <c r="Z88" s="33" t="n">
        <v>2.7</v>
      </c>
      <c r="AA88" s="33" t="n">
        <v>9.1</v>
      </c>
      <c r="AB88" s="33" t="n">
        <v>8</v>
      </c>
      <c r="AC88" s="33" t="n">
        <v>10</v>
      </c>
      <c r="AD88" s="33" t="n">
        <v>10</v>
      </c>
      <c r="AE88" s="33" t="n">
        <v>7.8</v>
      </c>
      <c r="AF88" s="33" t="n">
        <v>5.9</v>
      </c>
      <c r="AG88" s="33" t="n">
        <v>7.3</v>
      </c>
      <c r="AH88" s="33" t="n">
        <v>7</v>
      </c>
      <c r="AI88" s="36" t="n">
        <v>6.3</v>
      </c>
      <c r="AJ88" s="36" t="n">
        <v>6.6</v>
      </c>
      <c r="AK88" s="36" t="n">
        <v>7.5</v>
      </c>
      <c r="AL88" s="36" t="n">
        <v>9.300000000000001</v>
      </c>
      <c r="AM88" s="36" t="n">
        <v>6.2</v>
      </c>
      <c r="AN88" s="36" t="n">
        <v>6.5</v>
      </c>
      <c r="AO88" s="47" t="n">
        <v>6.4</v>
      </c>
      <c r="AP88" s="47" t="n">
        <v>3.7</v>
      </c>
      <c r="AQ88" s="47" t="n">
        <v>7.6</v>
      </c>
      <c r="AR88" s="36" t="n">
        <v>7.7</v>
      </c>
      <c r="AS88" s="36" t="n">
        <v>8.300000000000001</v>
      </c>
      <c r="AT88" s="36" t="n">
        <v>3.1</v>
      </c>
      <c r="AU88" s="36" t="n">
        <v>1</v>
      </c>
      <c r="AV88" s="36" t="n">
        <v>4.5</v>
      </c>
      <c r="AW88" s="36" t="n">
        <v>5.7</v>
      </c>
      <c r="AX88" s="36" t="n">
        <v>5.2</v>
      </c>
      <c r="AY88" s="36" t="n">
        <v>8.9</v>
      </c>
      <c r="AZ88" s="36" t="n">
        <v>9.1</v>
      </c>
      <c r="BA88" s="36" t="n">
        <v>8.1</v>
      </c>
      <c r="BB88" s="36" t="n">
        <v>8</v>
      </c>
      <c r="BC88" s="36" t="n">
        <v>5</v>
      </c>
      <c r="BD88" s="36" t="n">
        <v>10</v>
      </c>
      <c r="BE88" s="36" t="n">
        <v>10</v>
      </c>
      <c r="BF88" s="36" t="n">
        <v>8.5</v>
      </c>
      <c r="BG88" s="36" t="n">
        <v>8.699999999999999</v>
      </c>
      <c r="BH88" s="36" t="n">
        <v>7.6</v>
      </c>
      <c r="BI88" s="36" t="n">
        <v>9.1</v>
      </c>
      <c r="BJ88" s="36" t="n">
        <v>9</v>
      </c>
      <c r="BK88" s="36" t="n">
        <v>6.9</v>
      </c>
      <c r="BL88" s="36" t="n">
        <v>4.8</v>
      </c>
      <c r="BM88" s="36" t="n">
        <v>7.6</v>
      </c>
      <c r="BN88" s="36" t="n">
        <v>1</v>
      </c>
      <c r="BO88" s="36" t="n">
        <v>8.800000000000001</v>
      </c>
      <c r="BP88" s="36" t="n">
        <v>8.800000000000001</v>
      </c>
      <c r="BQ88" s="36" t="n">
        <v>6.5</v>
      </c>
      <c r="BR88" s="36" t="n">
        <v>5.9</v>
      </c>
      <c r="BS88" s="36" t="n">
        <v>9.1</v>
      </c>
      <c r="BT88" s="36" t="n">
        <v>3.8</v>
      </c>
      <c r="BU88" s="36" t="n">
        <v>6.5</v>
      </c>
      <c r="BV88" s="33" t="s">
        <v>122</v>
      </c>
      <c r="BW88" s="33" t="s">
        <v>830</v>
      </c>
      <c r="BX88" s="33" t="s">
        <v>497</v>
      </c>
      <c r="BY88" s="33" t="s">
        <v>156</v>
      </c>
      <c r="BZ88" s="33" t="s">
        <v>831</v>
      </c>
      <c r="CA88" s="33" t="s">
        <v>832</v>
      </c>
      <c r="CB88" s="33" t="s">
        <v>833</v>
      </c>
      <c r="CC88" s="33" t="s"/>
      <c r="CD88" s="33" t="s">
        <v>129</v>
      </c>
      <c r="CE88" s="33" t="s">
        <v>130</v>
      </c>
      <c r="CF88" s="33" t="s">
        <v>130</v>
      </c>
      <c r="CG88" s="33" t="s">
        <v>834</v>
      </c>
      <c r="CH88" s="33" t="s">
        <v>132</v>
      </c>
      <c r="CI88" s="33" t="s">
        <v>174</v>
      </c>
      <c r="CJ88" s="33" t="s">
        <v>177</v>
      </c>
      <c r="CK88" s="33" t="n">
        <v>8.199999999999999</v>
      </c>
      <c r="CL88" s="33" t="n">
        <v>9.699999999999999</v>
      </c>
      <c r="CM88" s="33" t="n">
        <v>62</v>
      </c>
      <c r="CN88" s="27" t="n">
        <v>0.91</v>
      </c>
    </row>
    <row customHeight="1" ht="13.9" r="89" spans="1:92">
      <c r="A89" s="33" t="s">
        <v>835</v>
      </c>
      <c r="B89" s="33" t="s">
        <v>836</v>
      </c>
      <c r="C89" s="33">
        <f>BX89&amp;"/"&amp;BV89&amp;"/"&amp;BY89</f>
        <v/>
      </c>
      <c r="D89" s="176">
        <f>AVERAGE(H89:L89)</f>
        <v/>
      </c>
      <c r="E89" s="176">
        <f>AVERAGE(M89:N89)</f>
        <v/>
      </c>
      <c r="F89" s="176">
        <f>AVERAGE(O89)</f>
        <v/>
      </c>
      <c r="G89" s="176">
        <f>AVERAGE(P89:Q89)</f>
        <v/>
      </c>
      <c r="H89" s="175" t="n">
        <v>6.6</v>
      </c>
      <c r="I89" s="175" t="n">
        <v>9.1</v>
      </c>
      <c r="J89" s="175" t="n">
        <v>8.300000000000001</v>
      </c>
      <c r="K89" s="175" t="n">
        <v>7.2</v>
      </c>
      <c r="L89" s="175" t="n">
        <v>9</v>
      </c>
      <c r="M89" s="175" t="n">
        <v>9.5</v>
      </c>
      <c r="N89" s="175" t="n">
        <v>7.8</v>
      </c>
      <c r="O89" s="175" t="n">
        <v>2.1</v>
      </c>
      <c r="P89" s="175" t="n">
        <v>8.9</v>
      </c>
      <c r="Q89" s="175" t="n">
        <v>8.4</v>
      </c>
      <c r="R89" s="33" t="s">
        <v>177</v>
      </c>
      <c r="S89" s="33" t="n">
        <v>9.199999999999999</v>
      </c>
      <c r="T89" s="33" t="n">
        <v>9.199999999999999</v>
      </c>
      <c r="U89" s="33" t="n">
        <v>69</v>
      </c>
      <c r="V89" s="33" t="n">
        <v>6.6</v>
      </c>
      <c r="W89" s="33" t="n">
        <v>9.1</v>
      </c>
      <c r="X89" s="33" t="n">
        <v>9.5</v>
      </c>
      <c r="Y89" s="33" t="n">
        <v>5.8</v>
      </c>
      <c r="Z89" s="33" t="n">
        <v>7.9</v>
      </c>
      <c r="AA89" s="33" t="n">
        <v>10</v>
      </c>
      <c r="AB89" s="33" t="n">
        <v>7.2</v>
      </c>
      <c r="AC89" s="33" t="n">
        <v>9</v>
      </c>
      <c r="AD89" s="33" t="n">
        <v>9.5</v>
      </c>
      <c r="AE89" s="33" t="n">
        <v>7.8</v>
      </c>
      <c r="AF89" s="33" t="n">
        <v>2.1</v>
      </c>
      <c r="AG89" s="33" t="n">
        <v>8.9</v>
      </c>
      <c r="AH89" s="33" t="n">
        <v>8.4</v>
      </c>
      <c r="AI89" s="36" t="n">
        <v>8.199999999999999</v>
      </c>
      <c r="AJ89" s="36" t="n">
        <v>4.8</v>
      </c>
      <c r="AK89" s="36" t="n">
        <v>5.7</v>
      </c>
      <c r="AL89" s="36" t="n">
        <v>8.699999999999999</v>
      </c>
      <c r="AM89" s="36" t="n">
        <v>9.1</v>
      </c>
      <c r="AN89" s="36" t="n">
        <v>7.7</v>
      </c>
      <c r="AO89" s="47" t="n">
        <v>9.1</v>
      </c>
      <c r="AP89" s="47" t="n">
        <v>7.3</v>
      </c>
      <c r="AQ89" s="47" t="n">
        <v>7.6</v>
      </c>
      <c r="AR89" s="36" t="n">
        <v>7.7</v>
      </c>
      <c r="AS89" s="36" t="n">
        <v>6.3</v>
      </c>
      <c r="AT89" s="36" t="n">
        <v>3.1</v>
      </c>
      <c r="AU89" s="36" t="n">
        <v>8.9</v>
      </c>
      <c r="AV89" s="36" t="n">
        <v>6.4</v>
      </c>
      <c r="AW89" s="36" t="n">
        <v>5.7</v>
      </c>
      <c r="AX89" s="36" t="n">
        <v>8.5</v>
      </c>
      <c r="AY89" s="36" t="n">
        <v>9.5</v>
      </c>
      <c r="AZ89" s="36" t="n">
        <v>7.2</v>
      </c>
      <c r="BA89" s="36" t="n">
        <v>6.2</v>
      </c>
      <c r="BB89" s="36" t="n">
        <v>6.8</v>
      </c>
      <c r="BC89" s="36" t="n">
        <v>6.7</v>
      </c>
      <c r="BD89" s="36" t="n">
        <v>10</v>
      </c>
      <c r="BE89" s="36" t="n">
        <v>6.5</v>
      </c>
      <c r="BF89" s="36" t="n">
        <v>6.5</v>
      </c>
      <c r="BG89" s="36" t="n">
        <v>8.699999999999999</v>
      </c>
      <c r="BH89" s="36" t="n">
        <v>7.6</v>
      </c>
      <c r="BI89" s="36" t="n">
        <v>7.5</v>
      </c>
      <c r="BJ89" s="36" t="n">
        <v>9</v>
      </c>
      <c r="BK89" s="36" t="n">
        <v>6.9</v>
      </c>
      <c r="BL89" s="36" t="n">
        <v>4.8</v>
      </c>
      <c r="BM89" s="36" t="n">
        <v>1.4</v>
      </c>
      <c r="BN89" s="36" t="n">
        <v>1</v>
      </c>
      <c r="BO89" s="36" t="n">
        <v>7.2</v>
      </c>
      <c r="BP89" s="36" t="n">
        <v>8.1</v>
      </c>
      <c r="BQ89" s="36" t="n">
        <v>8.699999999999999</v>
      </c>
      <c r="BR89" s="36" t="n">
        <v>8.699999999999999</v>
      </c>
      <c r="BS89" s="36" t="n">
        <v>8.1</v>
      </c>
      <c r="BT89" s="36" t="n">
        <v>4.4</v>
      </c>
      <c r="BU89" s="36" t="n">
        <v>9.5</v>
      </c>
      <c r="BV89" s="33" t="s">
        <v>122</v>
      </c>
      <c r="BW89" s="33" t="s">
        <v>837</v>
      </c>
      <c r="BX89" s="33" t="s">
        <v>312</v>
      </c>
      <c r="BY89" s="33" t="s">
        <v>125</v>
      </c>
      <c r="BZ89" s="33" t="s">
        <v>838</v>
      </c>
      <c r="CA89" s="33" t="s">
        <v>839</v>
      </c>
      <c r="CB89" s="33" t="s">
        <v>840</v>
      </c>
      <c r="CC89" s="33" t="s"/>
      <c r="CD89" s="33" t="s">
        <v>129</v>
      </c>
      <c r="CE89" s="33" t="s">
        <v>130</v>
      </c>
      <c r="CF89" s="33" t="s">
        <v>130</v>
      </c>
      <c r="CG89" s="33" t="s">
        <v>434</v>
      </c>
      <c r="CH89" s="33" t="s">
        <v>132</v>
      </c>
      <c r="CI89" s="33" t="s">
        <v>174</v>
      </c>
      <c r="CJ89" s="33" t="s">
        <v>177</v>
      </c>
      <c r="CK89" s="33" t="n">
        <v>9.199999999999999</v>
      </c>
      <c r="CL89" s="33" t="n">
        <v>9.199999999999999</v>
      </c>
      <c r="CM89" s="33" t="n">
        <v>69</v>
      </c>
      <c r="CN89" s="27" t="n">
        <v>0.89</v>
      </c>
    </row>
    <row customHeight="1" ht="13.9" r="90" spans="1:92">
      <c r="A90" s="33" t="s">
        <v>841</v>
      </c>
      <c r="B90" s="33" t="s">
        <v>842</v>
      </c>
      <c r="C90" s="33">
        <f>BX90&amp;"/"&amp;BV90&amp;"/"&amp;BY90</f>
        <v/>
      </c>
      <c r="D90" s="176">
        <f>AVERAGE(H90:L90)</f>
        <v/>
      </c>
      <c r="E90" s="176">
        <f>AVERAGE(M90:N90)</f>
        <v/>
      </c>
      <c r="F90" s="176">
        <f>AVERAGE(O90)</f>
        <v/>
      </c>
      <c r="G90" s="176">
        <f>AVERAGE(P90:Q90)</f>
        <v/>
      </c>
      <c r="H90" s="175" t="n">
        <v>7.5</v>
      </c>
      <c r="I90" s="175" t="n">
        <v>6.7</v>
      </c>
      <c r="J90" s="175" t="n">
        <v>7.4</v>
      </c>
      <c r="K90" s="175" t="n">
        <v>5</v>
      </c>
      <c r="L90" s="175" t="n">
        <v>4.2</v>
      </c>
      <c r="M90" s="175" t="n">
        <v>7</v>
      </c>
      <c r="N90" s="175" t="n">
        <v>5</v>
      </c>
      <c r="O90" s="175" t="n">
        <v>6.6</v>
      </c>
      <c r="P90" s="175" t="n">
        <v>6.3</v>
      </c>
      <c r="Q90" s="175" t="n">
        <v>3.5</v>
      </c>
      <c r="R90" s="33" t="s">
        <v>121</v>
      </c>
      <c r="S90" s="33" t="n">
        <v>6.8</v>
      </c>
      <c r="T90" s="33" t="n">
        <v>9</v>
      </c>
      <c r="U90" s="33" t="n">
        <v>86</v>
      </c>
      <c r="V90" s="33" t="n">
        <v>7.5</v>
      </c>
      <c r="W90" s="33" t="n">
        <v>6.7</v>
      </c>
      <c r="X90" s="33" t="n">
        <v>6.1</v>
      </c>
      <c r="Y90" s="33" t="n">
        <v>8.300000000000001</v>
      </c>
      <c r="Z90" s="33" t="n">
        <v>9.1</v>
      </c>
      <c r="AA90" s="33" t="n">
        <v>5.9</v>
      </c>
      <c r="AB90" s="33" t="n">
        <v>5</v>
      </c>
      <c r="AC90" s="33" t="n">
        <v>4.2</v>
      </c>
      <c r="AD90" s="33" t="n">
        <v>7</v>
      </c>
      <c r="AE90" s="33" t="n">
        <v>5</v>
      </c>
      <c r="AF90" s="33" t="n">
        <v>6.6</v>
      </c>
      <c r="AG90" s="33" t="n">
        <v>6.3</v>
      </c>
      <c r="AH90" s="33" t="n">
        <v>3.5</v>
      </c>
      <c r="AI90" s="36" t="n">
        <v>8.199999999999999</v>
      </c>
      <c r="AJ90" s="36" t="n">
        <v>4.8</v>
      </c>
      <c r="AK90" s="36" t="n">
        <v>7.5</v>
      </c>
      <c r="AL90" s="36" t="n">
        <v>7.4</v>
      </c>
      <c r="AM90" s="36" t="n">
        <v>6.2</v>
      </c>
      <c r="AN90" s="36" t="n">
        <v>5.8</v>
      </c>
      <c r="AO90" s="47" t="n">
        <v>6.4</v>
      </c>
      <c r="AP90" s="47" t="n">
        <v>5.5</v>
      </c>
      <c r="AQ90" s="47" t="n">
        <v>5.7</v>
      </c>
      <c r="AR90" s="36" t="n">
        <v>7.1</v>
      </c>
      <c r="AS90" s="36" t="n">
        <v>6.3</v>
      </c>
      <c r="AT90" s="36" t="n">
        <v>8.1</v>
      </c>
      <c r="AU90" s="36" t="n">
        <v>7.7</v>
      </c>
      <c r="AV90" s="36" t="n">
        <v>6.4</v>
      </c>
      <c r="AW90" s="36" t="n">
        <v>9.199999999999999</v>
      </c>
      <c r="AX90" s="36" t="n">
        <v>3</v>
      </c>
      <c r="AY90" s="36" t="n">
        <v>7.1</v>
      </c>
      <c r="AZ90" s="36" t="n">
        <v>7.2</v>
      </c>
      <c r="BA90" s="36" t="n">
        <v>7.2</v>
      </c>
      <c r="BB90" s="36" t="n">
        <v>5.6</v>
      </c>
      <c r="BC90" s="36" t="n">
        <v>2.7</v>
      </c>
      <c r="BD90" s="36" t="n">
        <v>8.5</v>
      </c>
      <c r="BE90" s="36" t="n">
        <v>1</v>
      </c>
      <c r="BF90" s="36" t="n">
        <v>4.5</v>
      </c>
      <c r="BG90" s="36" t="n">
        <v>5.8</v>
      </c>
      <c r="BH90" s="36" t="n">
        <v>7.6</v>
      </c>
      <c r="BI90" s="36" t="n">
        <v>5.9</v>
      </c>
      <c r="BJ90" s="36" t="n">
        <v>5.8</v>
      </c>
      <c r="BK90" s="36" t="n">
        <v>6.9</v>
      </c>
      <c r="BL90" s="36" t="n">
        <v>3</v>
      </c>
      <c r="BM90" s="36" t="n">
        <v>4.2</v>
      </c>
      <c r="BN90" s="36" t="n">
        <v>7.3</v>
      </c>
      <c r="BO90" s="36" t="n">
        <v>7.2</v>
      </c>
      <c r="BP90" s="36" t="n">
        <v>6.8</v>
      </c>
      <c r="BQ90" s="36" t="n">
        <v>3.8</v>
      </c>
      <c r="BR90" s="36" t="n">
        <v>8</v>
      </c>
      <c r="BS90" s="36" t="n">
        <v>5.3</v>
      </c>
      <c r="BT90" s="36" t="n">
        <v>1</v>
      </c>
      <c r="BU90" s="36" t="n">
        <v>6.5</v>
      </c>
      <c r="BV90" s="33" t="s">
        <v>140</v>
      </c>
      <c r="BW90" s="33" t="s">
        <v>843</v>
      </c>
      <c r="BX90" s="33" t="s">
        <v>155</v>
      </c>
      <c r="BY90" s="33" t="s">
        <v>125</v>
      </c>
      <c r="BZ90" s="33" t="s">
        <v>844</v>
      </c>
      <c r="CA90" s="33" t="s">
        <v>845</v>
      </c>
      <c r="CB90" s="33" t="s">
        <v>846</v>
      </c>
      <c r="CC90" s="33" t="s"/>
      <c r="CD90" s="33" t="s">
        <v>129</v>
      </c>
      <c r="CE90" s="33" t="s">
        <v>160</v>
      </c>
      <c r="CF90" s="33" t="s">
        <v>130</v>
      </c>
      <c r="CG90" s="33" t="s">
        <v>452</v>
      </c>
      <c r="CH90" s="33" t="s">
        <v>132</v>
      </c>
      <c r="CI90" s="33" t="s">
        <v>174</v>
      </c>
      <c r="CJ90" s="33" t="s">
        <v>121</v>
      </c>
      <c r="CK90" s="33" t="n">
        <v>6.8</v>
      </c>
      <c r="CL90" s="33" t="n">
        <v>9</v>
      </c>
      <c r="CM90" s="33" t="n">
        <v>86</v>
      </c>
      <c r="CN90" s="27" t="n">
        <v>0.87</v>
      </c>
    </row>
    <row customHeight="1" ht="13.9" r="91" spans="1:92">
      <c r="A91" s="33" t="s">
        <v>847</v>
      </c>
      <c r="B91" s="33" t="s">
        <v>848</v>
      </c>
      <c r="C91" s="33">
        <f>BX91&amp;"/"&amp;BV91&amp;"/"&amp;BY91</f>
        <v/>
      </c>
      <c r="D91" s="176">
        <f>AVERAGE(H91:L91)</f>
        <v/>
      </c>
      <c r="E91" s="176">
        <f>AVERAGE(M91:N91)</f>
        <v/>
      </c>
      <c r="F91" s="171">
        <f>AVERAGE(O91)</f>
        <v/>
      </c>
      <c r="G91" s="171">
        <f>AVERAGE(P91:Q91)</f>
        <v/>
      </c>
      <c r="H91" s="175" t="n">
        <v>2.8</v>
      </c>
      <c r="I91" s="175" t="n">
        <v>4.9</v>
      </c>
      <c r="J91" s="175" t="n">
        <v>6</v>
      </c>
      <c r="K91" s="175" t="n">
        <v>5.1</v>
      </c>
      <c r="L91" s="175" t="n">
        <v>9.199999999999999</v>
      </c>
      <c r="M91" s="175" t="n">
        <v>6.8</v>
      </c>
      <c r="N91" s="175" t="n">
        <v>4.2</v>
      </c>
      <c r="O91" s="175" t="n">
        <v>6.5</v>
      </c>
      <c r="P91" s="175" t="n">
        <v>5.4</v>
      </c>
      <c r="Q91" s="175" t="n">
        <v>6.1</v>
      </c>
      <c r="R91" s="33" t="s">
        <v>121</v>
      </c>
      <c r="S91" s="33" t="n">
        <v>5.4</v>
      </c>
      <c r="T91" s="33" t="n">
        <v>9.800000000000001</v>
      </c>
      <c r="U91" s="33" t="n">
        <v>89</v>
      </c>
      <c r="V91" s="33" t="n">
        <v>2.8</v>
      </c>
      <c r="W91" s="33" t="n">
        <v>4.9</v>
      </c>
      <c r="X91" s="33" t="n">
        <v>3.1</v>
      </c>
      <c r="Y91" s="33" t="n">
        <v>4.1</v>
      </c>
      <c r="Z91" s="33" t="n">
        <v>7.2</v>
      </c>
      <c r="AA91" s="33" t="n">
        <v>9.6</v>
      </c>
      <c r="AB91" s="33" t="n">
        <v>5.1</v>
      </c>
      <c r="AC91" s="33" t="n">
        <v>9.199999999999999</v>
      </c>
      <c r="AD91" s="33" t="n">
        <v>6.8</v>
      </c>
      <c r="AE91" s="33" t="n">
        <v>4.2</v>
      </c>
      <c r="AF91" s="33" t="n">
        <v>6.5</v>
      </c>
      <c r="AG91" s="33" t="n">
        <v>5.4</v>
      </c>
      <c r="AH91" s="33" t="n">
        <v>6.1</v>
      </c>
      <c r="AI91" s="36" t="n">
        <v>2.5</v>
      </c>
      <c r="AJ91" s="36" t="n">
        <v>3</v>
      </c>
      <c r="AK91" s="36" t="n">
        <v>5.7</v>
      </c>
      <c r="AL91" s="36" t="n">
        <v>4.9</v>
      </c>
      <c r="AM91" s="36" t="n">
        <v>4.8</v>
      </c>
      <c r="AN91" s="36" t="n">
        <v>5.2</v>
      </c>
      <c r="AO91" s="47" t="n">
        <v>5.5</v>
      </c>
      <c r="AP91" s="47" t="n">
        <v>5.5</v>
      </c>
      <c r="AQ91" s="47" t="n">
        <v>1</v>
      </c>
      <c r="AR91" s="36" t="n">
        <v>1.5</v>
      </c>
      <c r="AS91" s="36" t="n">
        <v>4.4</v>
      </c>
      <c r="AT91" s="36" t="n">
        <v>8.1</v>
      </c>
      <c r="AU91" s="36" t="n">
        <v>6</v>
      </c>
      <c r="AV91" s="36" t="n">
        <v>4.5</v>
      </c>
      <c r="AW91" s="36" t="n">
        <v>9.199999999999999</v>
      </c>
      <c r="AX91" s="36" t="n">
        <v>9.699999999999999</v>
      </c>
      <c r="AY91" s="36" t="n">
        <v>5.3</v>
      </c>
      <c r="AZ91" s="36" t="n">
        <v>9.1</v>
      </c>
      <c r="BA91" s="36" t="n">
        <v>8.1</v>
      </c>
      <c r="BB91" s="36" t="n">
        <v>4.4</v>
      </c>
      <c r="BC91" s="36" t="n">
        <v>3.3</v>
      </c>
      <c r="BD91" s="36" t="n">
        <v>8.5</v>
      </c>
      <c r="BE91" s="36" t="n">
        <v>6.5</v>
      </c>
      <c r="BF91" s="36" t="n">
        <v>8.5</v>
      </c>
      <c r="BG91" s="36" t="n">
        <v>2.2</v>
      </c>
      <c r="BH91" s="36" t="n">
        <v>9.199999999999999</v>
      </c>
      <c r="BI91" s="36" t="n">
        <v>7.5</v>
      </c>
      <c r="BJ91" s="36" t="n">
        <v>2.5</v>
      </c>
      <c r="BK91" s="36" t="n">
        <v>6.9</v>
      </c>
      <c r="BL91" s="36" t="n">
        <v>4.8</v>
      </c>
      <c r="BM91" s="36" t="n">
        <v>5.5</v>
      </c>
      <c r="BN91" s="36" t="n">
        <v>5.8</v>
      </c>
      <c r="BO91" s="36" t="n">
        <v>7.2</v>
      </c>
      <c r="BP91" s="36" t="n">
        <v>5.4</v>
      </c>
      <c r="BQ91" s="36" t="n">
        <v>4.9</v>
      </c>
      <c r="BR91" s="36" t="n">
        <v>5.9</v>
      </c>
      <c r="BS91" s="36" t="n">
        <v>6.2</v>
      </c>
      <c r="BT91" s="36" t="n">
        <v>4.9</v>
      </c>
      <c r="BU91" s="36" t="n">
        <v>6.5</v>
      </c>
      <c r="BV91" s="33" t="s">
        <v>122</v>
      </c>
      <c r="BW91" s="33" t="s">
        <v>849</v>
      </c>
      <c r="BX91" s="33" t="s">
        <v>201</v>
      </c>
      <c r="BY91" s="33" t="s">
        <v>125</v>
      </c>
      <c r="BZ91" s="33" t="s">
        <v>850</v>
      </c>
      <c r="CA91" s="33" t="s">
        <v>851</v>
      </c>
      <c r="CB91" s="33" t="s">
        <v>852</v>
      </c>
      <c r="CC91" s="33" t="s"/>
      <c r="CD91" s="33" t="s">
        <v>129</v>
      </c>
      <c r="CE91" s="33" t="s">
        <v>130</v>
      </c>
      <c r="CF91" s="33" t="s">
        <v>130</v>
      </c>
      <c r="CG91" s="33" t="s">
        <v>402</v>
      </c>
      <c r="CH91" s="33" t="s">
        <v>148</v>
      </c>
      <c r="CI91" s="33" t="s">
        <v>133</v>
      </c>
      <c r="CJ91" s="33" t="s">
        <v>121</v>
      </c>
      <c r="CK91" s="33" t="s">
        <v>229</v>
      </c>
      <c r="CL91" s="33" t="s">
        <v>683</v>
      </c>
      <c r="CM91" s="33" t="s">
        <v>184</v>
      </c>
      <c r="CN91" s="33" t="s">
        <v>367</v>
      </c>
    </row>
    <row customHeight="1" ht="13.9" r="92" spans="1:92">
      <c r="A92" s="33" t="s">
        <v>853</v>
      </c>
      <c r="B92" s="33" t="s">
        <v>854</v>
      </c>
      <c r="C92" s="33">
        <f>BX92&amp;"/"&amp;BV92&amp;"/"&amp;BY92</f>
        <v/>
      </c>
      <c r="D92" s="176">
        <f>AVERAGE(H92:L92)</f>
        <v/>
      </c>
      <c r="E92" s="176">
        <f>AVERAGE(M92:N92)</f>
        <v/>
      </c>
      <c r="F92" s="176">
        <f>AVERAGE(O92)</f>
        <v/>
      </c>
      <c r="G92" s="176">
        <f>AVERAGE(P92:Q92)</f>
        <v/>
      </c>
      <c r="H92" s="175" t="n">
        <v>4.7</v>
      </c>
      <c r="I92" s="175" t="n">
        <v>5.9</v>
      </c>
      <c r="J92" s="175" t="n">
        <v>5.1</v>
      </c>
      <c r="K92" s="175" t="n">
        <v>7.6</v>
      </c>
      <c r="L92" s="175" t="n">
        <v>9</v>
      </c>
      <c r="M92" s="175" t="n">
        <v>7.6</v>
      </c>
      <c r="N92" s="175" t="n">
        <v>4.4</v>
      </c>
      <c r="O92" s="175" t="n">
        <v>5</v>
      </c>
      <c r="P92" s="175" t="n">
        <v>5.4</v>
      </c>
      <c r="Q92" s="175" t="n">
        <v>5.7</v>
      </c>
      <c r="R92" s="33" t="s">
        <v>121</v>
      </c>
      <c r="S92" s="33" t="n">
        <v>6.3</v>
      </c>
      <c r="T92" s="33" t="n">
        <v>9.699999999999999</v>
      </c>
      <c r="U92" s="33" t="n">
        <v>111</v>
      </c>
      <c r="V92" s="33" t="n">
        <v>4.7</v>
      </c>
      <c r="W92" s="33" t="n">
        <v>5.9</v>
      </c>
      <c r="X92" s="33" t="n">
        <v>2.6</v>
      </c>
      <c r="Y92" s="33" t="n">
        <v>3.8</v>
      </c>
      <c r="Z92" s="33" t="n">
        <v>6.6</v>
      </c>
      <c r="AA92" s="33" t="n">
        <v>7.2</v>
      </c>
      <c r="AB92" s="33" t="n">
        <v>7.6</v>
      </c>
      <c r="AC92" s="33" t="n">
        <v>9</v>
      </c>
      <c r="AD92" s="33" t="n">
        <v>7.6</v>
      </c>
      <c r="AE92" s="33" t="n">
        <v>4.4</v>
      </c>
      <c r="AF92" s="33" t="n">
        <v>5</v>
      </c>
      <c r="AG92" s="33" t="n">
        <v>5.4</v>
      </c>
      <c r="AH92" s="33" t="n">
        <v>5.7</v>
      </c>
      <c r="AI92" s="36" t="n">
        <v>4.4</v>
      </c>
      <c r="AJ92" s="36" t="n">
        <v>4.8</v>
      </c>
      <c r="AK92" s="36" t="n">
        <v>5.7</v>
      </c>
      <c r="AL92" s="36" t="n">
        <v>6.2</v>
      </c>
      <c r="AM92" s="36" t="n">
        <v>5.5</v>
      </c>
      <c r="AN92" s="36" t="n">
        <v>5.8</v>
      </c>
      <c r="AO92" s="47" t="n">
        <v>1</v>
      </c>
      <c r="AP92" s="47" t="n">
        <v>3.7</v>
      </c>
      <c r="AQ92" s="47" t="n">
        <v>6.3</v>
      </c>
      <c r="AR92" s="36" t="n">
        <v>4.6</v>
      </c>
      <c r="AS92" s="36" t="n">
        <v>2.4</v>
      </c>
      <c r="AT92" s="36" t="n">
        <v>6.5</v>
      </c>
      <c r="AU92" s="36" t="n">
        <v>4.8</v>
      </c>
      <c r="AV92" s="36" t="n">
        <v>4.5</v>
      </c>
      <c r="AW92" s="36" t="n">
        <v>9.199999999999999</v>
      </c>
      <c r="AX92" s="36" t="n">
        <v>3.5</v>
      </c>
      <c r="AY92" s="36" t="n">
        <v>7.1</v>
      </c>
      <c r="AZ92" s="36" t="n">
        <v>9.1</v>
      </c>
      <c r="BA92" s="36" t="n">
        <v>8.1</v>
      </c>
      <c r="BB92" s="36" t="n">
        <v>6.8</v>
      </c>
      <c r="BC92" s="36" t="n">
        <v>5.6</v>
      </c>
      <c r="BD92" s="36" t="n">
        <v>10</v>
      </c>
      <c r="BE92" s="36" t="n">
        <v>4.5</v>
      </c>
      <c r="BF92" s="36" t="n">
        <v>8.5</v>
      </c>
      <c r="BG92" s="36" t="n">
        <v>6.9</v>
      </c>
      <c r="BH92" s="36" t="n">
        <v>7.6</v>
      </c>
      <c r="BI92" s="36" t="n">
        <v>5.9</v>
      </c>
      <c r="BJ92" s="36" t="n">
        <v>3.1</v>
      </c>
      <c r="BK92" s="36" t="n">
        <v>5</v>
      </c>
      <c r="BL92" s="36" t="n">
        <v>6.5</v>
      </c>
      <c r="BM92" s="36" t="n">
        <v>6.9</v>
      </c>
      <c r="BN92" s="36" t="n">
        <v>3</v>
      </c>
      <c r="BO92" s="36" t="n">
        <v>5.5</v>
      </c>
      <c r="BP92" s="36" t="n">
        <v>5.4</v>
      </c>
      <c r="BQ92" s="36" t="n">
        <v>4.9</v>
      </c>
      <c r="BR92" s="36" t="n">
        <v>5.9</v>
      </c>
      <c r="BS92" s="36" t="n">
        <v>7.2</v>
      </c>
      <c r="BT92" s="36" t="n">
        <v>3.8</v>
      </c>
      <c r="BU92" s="36" t="n">
        <v>5.9</v>
      </c>
      <c r="BV92" s="33" t="s">
        <v>122</v>
      </c>
      <c r="BW92" s="33" t="s">
        <v>855</v>
      </c>
      <c r="BX92" s="33" t="s">
        <v>201</v>
      </c>
      <c r="BY92" s="33" t="s">
        <v>125</v>
      </c>
      <c r="BZ92" s="33" t="s">
        <v>856</v>
      </c>
      <c r="CA92" s="33" t="s">
        <v>857</v>
      </c>
      <c r="CB92" s="33" t="s">
        <v>858</v>
      </c>
      <c r="CC92" s="33" t="s"/>
      <c r="CD92" s="33" t="s">
        <v>129</v>
      </c>
      <c r="CE92" s="33" t="s">
        <v>672</v>
      </c>
      <c r="CF92" s="33" t="s">
        <v>130</v>
      </c>
      <c r="CG92" s="33" t="s">
        <v>373</v>
      </c>
      <c r="CH92" s="33" t="s">
        <v>240</v>
      </c>
      <c r="CI92" s="33" t="s">
        <v>174</v>
      </c>
      <c r="CJ92" s="33" t="s">
        <v>121</v>
      </c>
      <c r="CK92" s="33" t="n">
        <v>6.3</v>
      </c>
      <c r="CL92" s="33" t="n">
        <v>9.699999999999999</v>
      </c>
      <c r="CM92" s="33" t="n">
        <v>111</v>
      </c>
      <c r="CN92" s="27" t="n">
        <v>0.82</v>
      </c>
    </row>
    <row customHeight="1" ht="13.9" r="93" spans="1:92">
      <c r="A93" s="33" t="s">
        <v>859</v>
      </c>
      <c r="B93" s="33" t="s">
        <v>860</v>
      </c>
      <c r="C93" s="33">
        <f>BX93&amp;"/"&amp;BV93&amp;"/"&amp;BY93</f>
        <v/>
      </c>
      <c r="D93" s="176">
        <f>AVERAGE(H93:L93)</f>
        <v/>
      </c>
      <c r="E93" s="176">
        <f>AVERAGE(M93:N93)</f>
        <v/>
      </c>
      <c r="F93" s="171">
        <f>AVERAGE(O93)</f>
        <v/>
      </c>
      <c r="G93" s="171">
        <f>AVERAGE(P93:Q93)</f>
        <v/>
      </c>
      <c r="H93" s="175" t="n">
        <v>4.8</v>
      </c>
      <c r="I93" s="175" t="n">
        <v>8.699999999999999</v>
      </c>
      <c r="J93" s="175" t="n">
        <v>8.300000000000001</v>
      </c>
      <c r="K93" s="175" t="n">
        <v>7</v>
      </c>
      <c r="L93" s="175" t="n">
        <v>7.1</v>
      </c>
      <c r="M93" s="175" t="n">
        <v>10</v>
      </c>
      <c r="N93" s="175" t="n">
        <v>7.2</v>
      </c>
      <c r="O93" s="175" t="n">
        <v>4.9</v>
      </c>
      <c r="P93" s="175" t="n">
        <v>7.8</v>
      </c>
      <c r="Q93" s="175" t="n">
        <v>5.5</v>
      </c>
      <c r="R93" s="33" t="s">
        <v>335</v>
      </c>
      <c r="S93" s="33" t="n">
        <v>8.199999999999999</v>
      </c>
      <c r="T93" s="33" t="n">
        <v>9.199999999999999</v>
      </c>
      <c r="U93" s="33" t="n">
        <v>118</v>
      </c>
      <c r="V93" s="33" t="n">
        <v>4.8</v>
      </c>
      <c r="W93" s="33" t="n">
        <v>8.699999999999999</v>
      </c>
      <c r="X93" s="33" t="n">
        <v>6.5</v>
      </c>
      <c r="Y93" s="33" t="n">
        <v>9.1</v>
      </c>
      <c r="Z93" s="33" t="n">
        <v>7.6</v>
      </c>
      <c r="AA93" s="33" t="n">
        <v>10</v>
      </c>
      <c r="AB93" s="33" t="n">
        <v>7</v>
      </c>
      <c r="AC93" s="33" t="n">
        <v>7.1</v>
      </c>
      <c r="AD93" s="33" t="n">
        <v>10</v>
      </c>
      <c r="AE93" s="33" t="n">
        <v>7.2</v>
      </c>
      <c r="AF93" s="33" t="n">
        <v>4.9</v>
      </c>
      <c r="AG93" s="33" t="n">
        <v>7.8</v>
      </c>
      <c r="AH93" s="33" t="n">
        <v>5.5</v>
      </c>
      <c r="AI93" s="36" t="n">
        <v>6.3</v>
      </c>
      <c r="AJ93" s="36" t="n">
        <v>4.8</v>
      </c>
      <c r="AK93" s="36" t="n">
        <v>4</v>
      </c>
      <c r="AL93" s="36" t="n">
        <v>6.8</v>
      </c>
      <c r="AM93" s="36" t="n">
        <v>9.1</v>
      </c>
      <c r="AN93" s="36" t="n">
        <v>8.4</v>
      </c>
      <c r="AO93" s="47" t="n">
        <v>4.6</v>
      </c>
      <c r="AP93" s="47" t="n">
        <v>5.5</v>
      </c>
      <c r="AQ93" s="47" t="n">
        <v>8.300000000000001</v>
      </c>
      <c r="AR93" s="36" t="n">
        <v>8.300000000000001</v>
      </c>
      <c r="AS93" s="36" t="n">
        <v>10</v>
      </c>
      <c r="AT93" s="36" t="n">
        <v>4.8</v>
      </c>
      <c r="AU93" s="36" t="n">
        <v>6.6</v>
      </c>
      <c r="AV93" s="36" t="n">
        <v>6.4</v>
      </c>
      <c r="AW93" s="36" t="n">
        <v>7.5</v>
      </c>
      <c r="AX93" s="36" t="n">
        <v>8.5</v>
      </c>
      <c r="AY93" s="36" t="n">
        <v>7.7</v>
      </c>
      <c r="AZ93" s="36" t="n">
        <v>9.1</v>
      </c>
      <c r="BA93" s="36" t="n">
        <v>8.1</v>
      </c>
      <c r="BB93" s="36" t="n">
        <v>5.6</v>
      </c>
      <c r="BC93" s="36" t="n">
        <v>5.6</v>
      </c>
      <c r="BD93" s="36" t="n">
        <v>8.5</v>
      </c>
      <c r="BE93" s="36" t="n">
        <v>2.5</v>
      </c>
      <c r="BF93" s="36" t="n">
        <v>8.5</v>
      </c>
      <c r="BG93" s="36" t="n">
        <v>8.1</v>
      </c>
      <c r="BH93" s="36" t="n">
        <v>7.6</v>
      </c>
      <c r="BI93" s="36" t="n">
        <v>9.1</v>
      </c>
      <c r="BJ93" s="36" t="n">
        <v>8</v>
      </c>
      <c r="BK93" s="36" t="n">
        <v>5</v>
      </c>
      <c r="BL93" s="36" t="n">
        <v>6.5</v>
      </c>
      <c r="BM93" s="36" t="n">
        <v>7.6</v>
      </c>
      <c r="BN93" s="36" t="n">
        <v>2.2</v>
      </c>
      <c r="BO93" s="36" t="n">
        <v>5.5</v>
      </c>
      <c r="BP93" s="36" t="n">
        <v>6.8</v>
      </c>
      <c r="BQ93" s="36" t="n">
        <v>7.1</v>
      </c>
      <c r="BR93" s="36" t="n">
        <v>8.699999999999999</v>
      </c>
      <c r="BS93" s="36" t="n">
        <v>4.4</v>
      </c>
      <c r="BT93" s="36" t="n">
        <v>3.2</v>
      </c>
      <c r="BU93" s="36" t="n">
        <v>8.9</v>
      </c>
      <c r="BV93" s="33" t="s">
        <v>122</v>
      </c>
      <c r="BW93" s="33" t="s">
        <v>861</v>
      </c>
      <c r="BX93" s="33" t="s">
        <v>380</v>
      </c>
      <c r="BY93" s="33" t="s">
        <v>156</v>
      </c>
      <c r="BZ93" s="33" t="s">
        <v>862</v>
      </c>
      <c r="CA93" s="33" t="s">
        <v>863</v>
      </c>
      <c r="CB93" s="33" t="s">
        <v>864</v>
      </c>
      <c r="CC93" s="33" t="s"/>
      <c r="CD93" s="33" t="s">
        <v>129</v>
      </c>
      <c r="CE93" s="33" t="s">
        <v>160</v>
      </c>
      <c r="CF93" s="33" t="s">
        <v>130</v>
      </c>
      <c r="CG93" s="33" t="s">
        <v>865</v>
      </c>
      <c r="CH93" s="33" t="s">
        <v>240</v>
      </c>
      <c r="CI93" s="33" t="s">
        <v>133</v>
      </c>
      <c r="CJ93" s="33" t="s">
        <v>335</v>
      </c>
      <c r="CK93" s="33" t="s">
        <v>268</v>
      </c>
      <c r="CL93" s="33" t="s">
        <v>279</v>
      </c>
      <c r="CM93" s="33" t="s">
        <v>136</v>
      </c>
      <c r="CN93" s="33" t="s">
        <v>350</v>
      </c>
    </row>
    <row customHeight="1" ht="13.9" r="94" spans="1:92">
      <c r="A94" s="33" t="s">
        <v>866</v>
      </c>
      <c r="B94" s="33" t="s">
        <v>867</v>
      </c>
      <c r="C94" s="33">
        <f>BX94&amp;"/"&amp;BV94&amp;"/"&amp;BY94</f>
        <v/>
      </c>
      <c r="D94" s="176">
        <f>AVERAGE(H94:L94)</f>
        <v/>
      </c>
      <c r="E94" s="176">
        <f>AVERAGE(M94:N94)</f>
        <v/>
      </c>
      <c r="F94" s="171">
        <f>AVERAGE(O94)</f>
        <v/>
      </c>
      <c r="G94" s="171">
        <f>AVERAGE(P94:Q94)</f>
        <v/>
      </c>
      <c r="H94" s="175" t="n">
        <v>5.6</v>
      </c>
      <c r="I94" s="175" t="n">
        <v>5.6</v>
      </c>
      <c r="J94" s="175" t="n">
        <v>6.9</v>
      </c>
      <c r="K94" s="175" t="n">
        <v>5.6</v>
      </c>
      <c r="L94" s="175" t="n">
        <v>10</v>
      </c>
      <c r="M94" s="175" t="n">
        <v>6.7</v>
      </c>
      <c r="N94" s="175" t="n">
        <v>7</v>
      </c>
      <c r="O94" s="175" t="n">
        <v>4.9</v>
      </c>
      <c r="P94" s="175" t="n">
        <v>5.3</v>
      </c>
      <c r="Q94" s="175" t="n">
        <v>6.9</v>
      </c>
      <c r="R94" s="33" t="s">
        <v>121</v>
      </c>
      <c r="S94" s="33" t="n">
        <v>5.8</v>
      </c>
      <c r="T94" s="33" t="n">
        <v>9.800000000000001</v>
      </c>
      <c r="U94" s="33" t="n">
        <v>79</v>
      </c>
      <c r="V94" s="33" t="n">
        <v>5.6</v>
      </c>
      <c r="W94" s="33" t="n">
        <v>5.6</v>
      </c>
      <c r="X94" s="33" t="n">
        <v>7.3</v>
      </c>
      <c r="Y94" s="33" t="n">
        <v>5.9</v>
      </c>
      <c r="Z94" s="33" t="n">
        <v>6.3</v>
      </c>
      <c r="AA94" s="33" t="n">
        <v>8</v>
      </c>
      <c r="AB94" s="33" t="n">
        <v>5.6</v>
      </c>
      <c r="AC94" s="33" t="n">
        <v>10</v>
      </c>
      <c r="AD94" s="33" t="n">
        <v>6.7</v>
      </c>
      <c r="AE94" s="33" t="n">
        <v>7</v>
      </c>
      <c r="AF94" s="33" t="n">
        <v>4.9</v>
      </c>
      <c r="AG94" s="33" t="n">
        <v>5.3</v>
      </c>
      <c r="AH94" s="33" t="n">
        <v>6.9</v>
      </c>
      <c r="AI94" s="36" t="n">
        <v>4.4</v>
      </c>
      <c r="AJ94" s="36" t="n">
        <v>6.6</v>
      </c>
      <c r="AK94" s="36" t="n">
        <v>5.7</v>
      </c>
      <c r="AL94" s="36" t="n">
        <v>5.5</v>
      </c>
      <c r="AM94" s="36" t="n">
        <v>4.8</v>
      </c>
      <c r="AN94" s="36" t="n">
        <v>6.5</v>
      </c>
      <c r="AO94" s="47" t="n">
        <v>6.4</v>
      </c>
      <c r="AP94" s="47" t="n">
        <v>7.3</v>
      </c>
      <c r="AQ94" s="47" t="n">
        <v>6.3</v>
      </c>
      <c r="AR94" s="36" t="n">
        <v>5.8</v>
      </c>
      <c r="AS94" s="36" t="n">
        <v>8.300000000000001</v>
      </c>
      <c r="AT94" s="36" t="n">
        <v>3.1</v>
      </c>
      <c r="AU94" s="36" t="n">
        <v>6</v>
      </c>
      <c r="AV94" s="36" t="n">
        <v>6.4</v>
      </c>
      <c r="AW94" s="36" t="n">
        <v>5.7</v>
      </c>
      <c r="AX94" s="36" t="n">
        <v>6.3</v>
      </c>
      <c r="AY94" s="36" t="n">
        <v>7.7</v>
      </c>
      <c r="AZ94" s="36" t="n">
        <v>7.2</v>
      </c>
      <c r="BA94" s="36" t="n">
        <v>7.2</v>
      </c>
      <c r="BB94" s="36" t="n">
        <v>5.6</v>
      </c>
      <c r="BC94" s="36" t="n">
        <v>3.8</v>
      </c>
      <c r="BD94" s="36" t="n">
        <v>8.5</v>
      </c>
      <c r="BE94" s="36" t="n">
        <v>10</v>
      </c>
      <c r="BF94" s="36" t="n">
        <v>10</v>
      </c>
      <c r="BG94" s="36" t="n">
        <v>5.2</v>
      </c>
      <c r="BH94" s="36" t="n">
        <v>7.6</v>
      </c>
      <c r="BI94" s="36" t="n">
        <v>5.9</v>
      </c>
      <c r="BJ94" s="36" t="n">
        <v>5.8</v>
      </c>
      <c r="BK94" s="36" t="n">
        <v>8.699999999999999</v>
      </c>
      <c r="BL94" s="36" t="n">
        <v>4.8</v>
      </c>
      <c r="BM94" s="36" t="n">
        <v>4.9</v>
      </c>
      <c r="BN94" s="36" t="n">
        <v>1.5</v>
      </c>
      <c r="BO94" s="36" t="n">
        <v>8.800000000000001</v>
      </c>
      <c r="BP94" s="36" t="n">
        <v>6.1</v>
      </c>
      <c r="BQ94" s="36" t="n">
        <v>5.4</v>
      </c>
      <c r="BR94" s="36" t="n">
        <v>4.5</v>
      </c>
      <c r="BS94" s="36" t="n">
        <v>7.2</v>
      </c>
      <c r="BT94" s="36" t="n">
        <v>5.5</v>
      </c>
      <c r="BU94" s="36" t="n">
        <v>6.5</v>
      </c>
      <c r="BV94" s="33" t="s">
        <v>122</v>
      </c>
      <c r="BW94" s="33" t="s">
        <v>868</v>
      </c>
      <c r="BX94" s="33" t="s">
        <v>235</v>
      </c>
      <c r="BY94" s="33" t="s">
        <v>125</v>
      </c>
      <c r="BZ94" s="33" t="s">
        <v>869</v>
      </c>
      <c r="CA94" s="33" t="s">
        <v>870</v>
      </c>
      <c r="CB94" s="33" t="s">
        <v>871</v>
      </c>
      <c r="CC94" s="33" t="s"/>
      <c r="CD94" s="33" t="s">
        <v>129</v>
      </c>
      <c r="CE94" s="33" t="s">
        <v>130</v>
      </c>
      <c r="CF94" s="33" t="s">
        <v>130</v>
      </c>
      <c r="CG94" s="33" t="s">
        <v>872</v>
      </c>
      <c r="CH94" s="33" t="s">
        <v>240</v>
      </c>
      <c r="CI94" s="33" t="s">
        <v>133</v>
      </c>
      <c r="CJ94" s="33" t="s">
        <v>121</v>
      </c>
      <c r="CK94" s="33" t="s">
        <v>605</v>
      </c>
      <c r="CL94" s="33" t="s">
        <v>683</v>
      </c>
      <c r="CM94" s="33" t="s">
        <v>208</v>
      </c>
      <c r="CN94" s="33" t="s">
        <v>350</v>
      </c>
    </row>
    <row customHeight="1" ht="13.9" r="95" spans="1:92">
      <c r="A95" s="33" t="s">
        <v>873</v>
      </c>
      <c r="B95" s="33" t="s">
        <v>874</v>
      </c>
      <c r="C95" s="33">
        <f>BX95&amp;"/"&amp;BV95&amp;"/"&amp;BY95</f>
        <v/>
      </c>
      <c r="D95" s="176">
        <f>AVERAGE(H95:L95)</f>
        <v/>
      </c>
      <c r="E95" s="176">
        <f>AVERAGE(M95:N95)</f>
        <v/>
      </c>
      <c r="F95" s="171">
        <f>AVERAGE(O95)</f>
        <v/>
      </c>
      <c r="G95" s="171">
        <f>AVERAGE(P95:Q95)</f>
        <v/>
      </c>
      <c r="H95" s="175" t="n">
        <v>4.9</v>
      </c>
      <c r="I95" s="175" t="n">
        <v>5.1</v>
      </c>
      <c r="J95" s="175" t="n">
        <v>7.1</v>
      </c>
      <c r="K95" s="175" t="n">
        <v>5.1</v>
      </c>
      <c r="L95" s="175" t="n">
        <v>9</v>
      </c>
      <c r="M95" s="175" t="n">
        <v>5.8</v>
      </c>
      <c r="N95" s="175" t="n">
        <v>8</v>
      </c>
      <c r="O95" s="175" t="n">
        <v>2.7</v>
      </c>
      <c r="P95" s="175" t="n">
        <v>9.199999999999999</v>
      </c>
      <c r="Q95" s="175" t="n">
        <v>5.6</v>
      </c>
      <c r="R95" s="33" t="s">
        <v>121</v>
      </c>
      <c r="S95" s="33" t="n">
        <v>6.8</v>
      </c>
      <c r="T95" s="33" t="n">
        <v>8.699999999999999</v>
      </c>
      <c r="U95" s="33" t="n">
        <v>103</v>
      </c>
      <c r="V95" s="33" t="n">
        <v>4.9</v>
      </c>
      <c r="W95" s="33" t="n">
        <v>5.1</v>
      </c>
      <c r="X95" s="33" t="n">
        <v>6.3</v>
      </c>
      <c r="Y95" s="33" t="n">
        <v>7.4</v>
      </c>
      <c r="Z95" s="33" t="n">
        <v>4.8</v>
      </c>
      <c r="AA95" s="33" t="n">
        <v>10</v>
      </c>
      <c r="AB95" s="33" t="n">
        <v>5.1</v>
      </c>
      <c r="AC95" s="33" t="n">
        <v>9</v>
      </c>
      <c r="AD95" s="33" t="n">
        <v>5.8</v>
      </c>
      <c r="AE95" s="33" t="n">
        <v>8</v>
      </c>
      <c r="AF95" s="33" t="n">
        <v>2.7</v>
      </c>
      <c r="AG95" s="33" t="n">
        <v>9.199999999999999</v>
      </c>
      <c r="AH95" s="33" t="n">
        <v>5.6</v>
      </c>
      <c r="AI95" s="36" t="n">
        <v>8.199999999999999</v>
      </c>
      <c r="AJ95" s="36" t="n">
        <v>4.8</v>
      </c>
      <c r="AK95" s="36" t="n">
        <v>2.3</v>
      </c>
      <c r="AL95" s="36" t="n">
        <v>1.7</v>
      </c>
      <c r="AM95" s="36" t="n">
        <v>6.2</v>
      </c>
      <c r="AN95" s="36" t="n">
        <v>7.7</v>
      </c>
      <c r="AO95" s="47" t="n">
        <v>5.5</v>
      </c>
      <c r="AP95" s="47" t="n">
        <v>3.7</v>
      </c>
      <c r="AQ95" s="47" t="n">
        <v>8.9</v>
      </c>
      <c r="AR95" s="36" t="n">
        <v>7.1</v>
      </c>
      <c r="AS95" s="36" t="n">
        <v>6.3</v>
      </c>
      <c r="AT95" s="36" t="n">
        <v>6.5</v>
      </c>
      <c r="AU95" s="36" t="n">
        <v>3</v>
      </c>
      <c r="AV95" s="36" t="n">
        <v>6.4</v>
      </c>
      <c r="AW95" s="36" t="n">
        <v>5.7</v>
      </c>
      <c r="AX95" s="36" t="n">
        <v>8</v>
      </c>
      <c r="AY95" s="36" t="n">
        <v>9.5</v>
      </c>
      <c r="AZ95" s="36" t="n">
        <v>9.1</v>
      </c>
      <c r="BA95" s="36" t="n">
        <v>8.1</v>
      </c>
      <c r="BB95" s="36" t="n">
        <v>5.6</v>
      </c>
      <c r="BC95" s="36" t="n">
        <v>2.1</v>
      </c>
      <c r="BD95" s="36" t="n">
        <v>10</v>
      </c>
      <c r="BE95" s="36" t="n">
        <v>8.5</v>
      </c>
      <c r="BF95" s="36" t="n">
        <v>4.5</v>
      </c>
      <c r="BG95" s="36" t="n">
        <v>5.2</v>
      </c>
      <c r="BH95" s="36" t="n">
        <v>6</v>
      </c>
      <c r="BI95" s="36" t="n">
        <v>5.9</v>
      </c>
      <c r="BJ95" s="36" t="n">
        <v>5.8</v>
      </c>
      <c r="BK95" s="36" t="n">
        <v>8.699999999999999</v>
      </c>
      <c r="BL95" s="36" t="n">
        <v>6.5</v>
      </c>
      <c r="BM95" s="36" t="n">
        <v>4.2</v>
      </c>
      <c r="BN95" s="36" t="n">
        <v>1</v>
      </c>
      <c r="BO95" s="36" t="n">
        <v>5.5</v>
      </c>
      <c r="BP95" s="36" t="n">
        <v>9.4</v>
      </c>
      <c r="BQ95" s="36" t="n">
        <v>8.1</v>
      </c>
      <c r="BR95" s="36" t="n">
        <v>8.699999999999999</v>
      </c>
      <c r="BS95" s="36" t="n">
        <v>8.1</v>
      </c>
      <c r="BT95" s="36" t="n">
        <v>2.6</v>
      </c>
      <c r="BU95" s="36" t="n">
        <v>5.9</v>
      </c>
      <c r="BV95" s="33" t="s">
        <v>122</v>
      </c>
      <c r="BW95" s="33" t="s">
        <v>875</v>
      </c>
      <c r="BX95" s="33" t="s">
        <v>512</v>
      </c>
      <c r="BY95" s="33" t="s">
        <v>125</v>
      </c>
      <c r="BZ95" s="33" t="s">
        <v>876</v>
      </c>
      <c r="CA95" s="33" t="s">
        <v>877</v>
      </c>
      <c r="CB95" s="33" t="s">
        <v>878</v>
      </c>
      <c r="CC95" s="33" t="s"/>
      <c r="CD95" s="33" t="s">
        <v>129</v>
      </c>
      <c r="CE95" s="33" t="s">
        <v>146</v>
      </c>
      <c r="CF95" s="33" t="s">
        <v>130</v>
      </c>
      <c r="CG95" s="33" t="s">
        <v>692</v>
      </c>
      <c r="CH95" s="33" t="s">
        <v>132</v>
      </c>
      <c r="CI95" s="33" t="s">
        <v>133</v>
      </c>
      <c r="CJ95" s="33" t="s">
        <v>121</v>
      </c>
      <c r="CK95" s="33" t="s">
        <v>278</v>
      </c>
      <c r="CL95" s="33" t="s">
        <v>150</v>
      </c>
      <c r="CM95" s="33" t="s">
        <v>468</v>
      </c>
      <c r="CN95" s="33" t="s">
        <v>164</v>
      </c>
    </row>
    <row customHeight="1" ht="13.9" r="96" spans="1:92">
      <c r="A96" s="33" t="s">
        <v>879</v>
      </c>
      <c r="B96" s="33" t="s">
        <v>880</v>
      </c>
      <c r="C96" s="33">
        <f>BX96&amp;"/"&amp;BV96&amp;"/"&amp;BY96</f>
        <v/>
      </c>
      <c r="D96" s="176">
        <f>AVERAGE(H96:L96)</f>
        <v/>
      </c>
      <c r="E96" s="176">
        <f>AVERAGE(M96:N96)</f>
        <v/>
      </c>
      <c r="F96" s="176">
        <f>AVERAGE(O96)</f>
        <v/>
      </c>
      <c r="G96" s="176">
        <f>AVERAGE(P96:Q96)</f>
        <v/>
      </c>
      <c r="H96" s="175" t="n">
        <v>2.9</v>
      </c>
      <c r="I96" s="175" t="n">
        <v>6.4</v>
      </c>
      <c r="J96" s="175" t="n">
        <v>6.3</v>
      </c>
      <c r="K96" s="175" t="n">
        <v>8.9</v>
      </c>
      <c r="L96" s="175" t="n">
        <v>3.9</v>
      </c>
      <c r="M96" s="175" t="n">
        <v>7.6</v>
      </c>
      <c r="N96" s="175" t="n">
        <v>3.1</v>
      </c>
      <c r="O96" s="175" t="n">
        <v>4.5</v>
      </c>
      <c r="P96" s="175" t="n">
        <v>6.4</v>
      </c>
      <c r="Q96" s="175" t="n">
        <v>5.3</v>
      </c>
      <c r="R96" s="33" t="s">
        <v>121</v>
      </c>
      <c r="S96" s="33" t="n">
        <v>7.3</v>
      </c>
      <c r="T96" s="33" t="n">
        <v>7.3</v>
      </c>
      <c r="U96" s="33" t="n">
        <v>114</v>
      </c>
      <c r="V96" s="33" t="n">
        <v>2.9</v>
      </c>
      <c r="W96" s="33" t="n">
        <v>6.4</v>
      </c>
      <c r="X96" s="33" t="n">
        <v>6.1</v>
      </c>
      <c r="Y96" s="33" t="n">
        <v>5.5</v>
      </c>
      <c r="Z96" s="33" t="n">
        <v>6</v>
      </c>
      <c r="AA96" s="33" t="n">
        <v>7.6</v>
      </c>
      <c r="AB96" s="33" t="n">
        <v>8.9</v>
      </c>
      <c r="AC96" s="33" t="n">
        <v>3.9</v>
      </c>
      <c r="AD96" s="33" t="n">
        <v>7.6</v>
      </c>
      <c r="AE96" s="33" t="n">
        <v>3.1</v>
      </c>
      <c r="AF96" s="33" t="n">
        <v>4.5</v>
      </c>
      <c r="AG96" s="33" t="n">
        <v>6.4</v>
      </c>
      <c r="AH96" s="33" t="n">
        <v>5.3</v>
      </c>
      <c r="AI96" s="36" t="n">
        <v>2.5</v>
      </c>
      <c r="AJ96" s="36" t="n">
        <v>4.8</v>
      </c>
      <c r="AK96" s="36" t="n">
        <v>4</v>
      </c>
      <c r="AL96" s="36" t="n">
        <v>8.699999999999999</v>
      </c>
      <c r="AM96" s="36" t="n">
        <v>4.1</v>
      </c>
      <c r="AN96" s="36" t="n">
        <v>5.8</v>
      </c>
      <c r="AO96" s="47" t="n">
        <v>4.6</v>
      </c>
      <c r="AP96" s="47" t="n">
        <v>5.5</v>
      </c>
      <c r="AQ96" s="47" t="n">
        <v>7.6</v>
      </c>
      <c r="AR96" s="36" t="n">
        <v>7.1</v>
      </c>
      <c r="AS96" s="36" t="n">
        <v>6.3</v>
      </c>
      <c r="AT96" s="36" t="n">
        <v>3.1</v>
      </c>
      <c r="AU96" s="36" t="n">
        <v>5.4</v>
      </c>
      <c r="AV96" s="36" t="n">
        <v>4.5</v>
      </c>
      <c r="AW96" s="36" t="n">
        <v>7.5</v>
      </c>
      <c r="AX96" s="36" t="n">
        <v>4.6</v>
      </c>
      <c r="AY96" s="36" t="n">
        <v>7.7</v>
      </c>
      <c r="AZ96" s="36" t="n">
        <v>8.1</v>
      </c>
      <c r="BA96" s="36" t="n">
        <v>8.1</v>
      </c>
      <c r="BB96" s="36" t="n">
        <v>8</v>
      </c>
      <c r="BC96" s="36" t="n">
        <v>6.7</v>
      </c>
      <c r="BD96" s="36" t="n">
        <v>6.5</v>
      </c>
      <c r="BE96" s="36" t="n">
        <v>4.5</v>
      </c>
      <c r="BF96" s="36" t="n">
        <v>2.5</v>
      </c>
      <c r="BG96" s="36" t="n">
        <v>6.9</v>
      </c>
      <c r="BH96" s="36" t="n">
        <v>6</v>
      </c>
      <c r="BI96" s="36" t="n">
        <v>7.5</v>
      </c>
      <c r="BJ96" s="36" t="n">
        <v>4.2</v>
      </c>
      <c r="BK96" s="36" t="n">
        <v>5</v>
      </c>
      <c r="BL96" s="36" t="n">
        <v>3</v>
      </c>
      <c r="BM96" s="36" t="n">
        <v>7.6</v>
      </c>
      <c r="BN96" s="36" t="n">
        <v>3</v>
      </c>
      <c r="BO96" s="36" t="n">
        <v>3.8</v>
      </c>
      <c r="BP96" s="36" t="n">
        <v>4.8</v>
      </c>
      <c r="BQ96" s="36" t="n">
        <v>6</v>
      </c>
      <c r="BR96" s="36" t="n">
        <v>8</v>
      </c>
      <c r="BS96" s="36" t="n">
        <v>5.3</v>
      </c>
      <c r="BT96" s="36" t="n">
        <v>4.4</v>
      </c>
      <c r="BU96" s="36" t="n">
        <v>6.5</v>
      </c>
      <c r="BV96" s="33" t="s">
        <v>122</v>
      </c>
      <c r="BW96" s="33" t="s">
        <v>881</v>
      </c>
      <c r="BX96" s="33" t="s">
        <v>638</v>
      </c>
      <c r="BY96" s="33" t="s">
        <v>125</v>
      </c>
      <c r="BZ96" s="33" t="s">
        <v>882</v>
      </c>
      <c r="CA96" s="33" t="s">
        <v>883</v>
      </c>
      <c r="CB96" s="33" t="s">
        <v>884</v>
      </c>
      <c r="CC96" s="33" t="s"/>
      <c r="CD96" s="33" t="s">
        <v>129</v>
      </c>
      <c r="CE96" s="33" t="s">
        <v>162</v>
      </c>
      <c r="CF96" s="33" t="s">
        <v>130</v>
      </c>
      <c r="CG96" s="33" t="s">
        <v>183</v>
      </c>
      <c r="CH96" s="33" t="s">
        <v>132</v>
      </c>
      <c r="CI96" s="33" t="s">
        <v>174</v>
      </c>
      <c r="CJ96" s="33" t="s">
        <v>121</v>
      </c>
      <c r="CK96" s="33" t="n">
        <v>7.3</v>
      </c>
      <c r="CL96" s="33" t="n">
        <v>7.3</v>
      </c>
      <c r="CM96" s="33" t="n">
        <v>114</v>
      </c>
      <c r="CN96" s="27" t="n">
        <v>0.8100000000000001</v>
      </c>
    </row>
    <row customHeight="1" ht="13.9" r="97" spans="1:92">
      <c r="A97" s="33" t="s">
        <v>885</v>
      </c>
      <c r="B97" s="33" t="s">
        <v>886</v>
      </c>
      <c r="C97" s="33">
        <f>BX97&amp;"/"&amp;BV97&amp;"/"&amp;BY97</f>
        <v/>
      </c>
      <c r="D97" s="176">
        <f>AVERAGE(H97:L97)</f>
        <v/>
      </c>
      <c r="E97" s="176">
        <f>AVERAGE(M97:N97)</f>
        <v/>
      </c>
      <c r="F97" s="171">
        <f>AVERAGE(O97)</f>
        <v/>
      </c>
      <c r="G97" s="171">
        <f>AVERAGE(P97:Q97)</f>
        <v/>
      </c>
      <c r="H97" s="175" t="n">
        <v>4.7</v>
      </c>
      <c r="I97" s="175" t="n">
        <v>6.2</v>
      </c>
      <c r="J97" s="175" t="n">
        <v>6.2</v>
      </c>
      <c r="K97" s="175" t="n">
        <v>6.7</v>
      </c>
      <c r="L97" s="175" t="n">
        <v>9.800000000000001</v>
      </c>
      <c r="M97" s="175" t="n">
        <v>5.3</v>
      </c>
      <c r="N97" s="175" t="n">
        <v>8.300000000000001</v>
      </c>
      <c r="O97" s="175" t="n">
        <v>5.5</v>
      </c>
      <c r="P97" s="175" t="n">
        <v>8.699999999999999</v>
      </c>
      <c r="Q97" s="175" t="n">
        <v>6</v>
      </c>
      <c r="R97" s="33" t="s">
        <v>121</v>
      </c>
      <c r="S97" s="33" t="n">
        <v>6.3</v>
      </c>
      <c r="T97" s="33" t="n">
        <v>9</v>
      </c>
      <c r="U97" s="33" t="n">
        <v>93</v>
      </c>
      <c r="V97" s="33" t="n">
        <v>4.7</v>
      </c>
      <c r="W97" s="33" t="n">
        <v>6.2</v>
      </c>
      <c r="X97" s="33" t="n">
        <v>7.2</v>
      </c>
      <c r="Y97" s="33" t="n">
        <v>4.7</v>
      </c>
      <c r="Z97" s="33" t="n">
        <v>5.8</v>
      </c>
      <c r="AA97" s="33" t="n">
        <v>6.9</v>
      </c>
      <c r="AB97" s="33" t="n">
        <v>6.7</v>
      </c>
      <c r="AC97" s="33" t="n">
        <v>9.800000000000001</v>
      </c>
      <c r="AD97" s="33" t="n">
        <v>5.3</v>
      </c>
      <c r="AE97" s="33" t="n">
        <v>8.300000000000001</v>
      </c>
      <c r="AF97" s="33" t="n">
        <v>5.5</v>
      </c>
      <c r="AG97" s="33" t="n">
        <v>8.699999999999999</v>
      </c>
      <c r="AH97" s="33" t="n">
        <v>6</v>
      </c>
      <c r="AI97" s="36" t="n">
        <v>4.4</v>
      </c>
      <c r="AJ97" s="36" t="n">
        <v>3</v>
      </c>
      <c r="AK97" s="36" t="n">
        <v>7.5</v>
      </c>
      <c r="AL97" s="36" t="n">
        <v>5.5</v>
      </c>
      <c r="AM97" s="36" t="n">
        <v>6.9</v>
      </c>
      <c r="AN97" s="36" t="n">
        <v>5.8</v>
      </c>
      <c r="AO97" s="47" t="n">
        <v>5.5</v>
      </c>
      <c r="AP97" s="47" t="n">
        <v>7.3</v>
      </c>
      <c r="AQ97" s="47" t="n">
        <v>7</v>
      </c>
      <c r="AR97" s="36" t="n">
        <v>5.8</v>
      </c>
      <c r="AS97" s="36" t="n">
        <v>4.4</v>
      </c>
      <c r="AT97" s="36" t="n">
        <v>4.8</v>
      </c>
      <c r="AU97" s="36" t="n">
        <v>6.6</v>
      </c>
      <c r="AV97" s="36" t="n">
        <v>6.4</v>
      </c>
      <c r="AW97" s="36" t="n">
        <v>4</v>
      </c>
      <c r="AX97" s="36" t="n">
        <v>4.6</v>
      </c>
      <c r="AY97" s="36" t="n">
        <v>6.5</v>
      </c>
      <c r="AZ97" s="36" t="n">
        <v>8.1</v>
      </c>
      <c r="BA97" s="36" t="n">
        <v>5.3</v>
      </c>
      <c r="BB97" s="36" t="n">
        <v>6.8</v>
      </c>
      <c r="BC97" s="36" t="n">
        <v>6.7</v>
      </c>
      <c r="BD97" s="36" t="n">
        <v>10</v>
      </c>
      <c r="BE97" s="36" t="n">
        <v>4.5</v>
      </c>
      <c r="BF97" s="36" t="n">
        <v>10</v>
      </c>
      <c r="BG97" s="36" t="n">
        <v>7.5</v>
      </c>
      <c r="BH97" s="36" t="n">
        <v>4.4</v>
      </c>
      <c r="BI97" s="36" t="n">
        <v>4.3</v>
      </c>
      <c r="BJ97" s="36" t="n">
        <v>6.3</v>
      </c>
      <c r="BK97" s="36" t="n">
        <v>8.699999999999999</v>
      </c>
      <c r="BL97" s="36" t="n">
        <v>6.5</v>
      </c>
      <c r="BM97" s="36" t="n">
        <v>6.2</v>
      </c>
      <c r="BN97" s="36" t="n">
        <v>1.5</v>
      </c>
      <c r="BO97" s="36" t="n">
        <v>8.800000000000001</v>
      </c>
      <c r="BP97" s="36" t="n">
        <v>8.1</v>
      </c>
      <c r="BQ97" s="36" t="n">
        <v>8.1</v>
      </c>
      <c r="BR97" s="36" t="n">
        <v>8.699999999999999</v>
      </c>
      <c r="BS97" s="36" t="n">
        <v>7.2</v>
      </c>
      <c r="BT97" s="36" t="n">
        <v>3.8</v>
      </c>
      <c r="BU97" s="36" t="n">
        <v>6.5</v>
      </c>
      <c r="BV97" s="33" t="s">
        <v>122</v>
      </c>
      <c r="BW97" s="33" t="s">
        <v>887</v>
      </c>
      <c r="BX97" s="33" t="s">
        <v>235</v>
      </c>
      <c r="BY97" s="33" t="s">
        <v>156</v>
      </c>
      <c r="BZ97" s="33" t="s">
        <v>888</v>
      </c>
      <c r="CA97" s="33" t="s">
        <v>889</v>
      </c>
      <c r="CB97" s="33" t="s">
        <v>890</v>
      </c>
      <c r="CC97" s="33" t="s"/>
      <c r="CD97" s="33" t="s">
        <v>129</v>
      </c>
      <c r="CE97" s="33" t="s">
        <v>160</v>
      </c>
      <c r="CF97" s="33" t="s">
        <v>130</v>
      </c>
      <c r="CG97" s="33" t="s">
        <v>891</v>
      </c>
      <c r="CH97" s="33" t="s">
        <v>240</v>
      </c>
      <c r="CI97" s="33" t="s">
        <v>133</v>
      </c>
      <c r="CJ97" s="33" t="s">
        <v>121</v>
      </c>
      <c r="CK97" s="33" t="s">
        <v>307</v>
      </c>
      <c r="CL97" s="33" t="s">
        <v>172</v>
      </c>
      <c r="CM97" s="33" t="s">
        <v>324</v>
      </c>
      <c r="CN97" s="33" t="s">
        <v>281</v>
      </c>
    </row>
    <row customHeight="1" ht="13.9" r="98" spans="1:92">
      <c r="A98" s="33" t="s">
        <v>892</v>
      </c>
      <c r="B98" s="33" t="s">
        <v>893</v>
      </c>
      <c r="C98" s="33">
        <f>BX98&amp;"/"&amp;BV98&amp;"/"&amp;BY98</f>
        <v/>
      </c>
      <c r="D98" s="176">
        <f>AVERAGE(H98:L98)</f>
        <v/>
      </c>
      <c r="E98" s="176">
        <f>AVERAGE(M98:N98)</f>
        <v/>
      </c>
      <c r="F98" s="176">
        <f>AVERAGE(O98)</f>
        <v/>
      </c>
      <c r="G98" s="176">
        <f>AVERAGE(P98:Q98)</f>
        <v/>
      </c>
      <c r="H98" s="175" t="n">
        <v>6.5</v>
      </c>
      <c r="I98" s="175" t="n">
        <v>6.1</v>
      </c>
      <c r="J98" s="175" t="n">
        <v>6.7</v>
      </c>
      <c r="K98" s="175" t="n">
        <v>7.7</v>
      </c>
      <c r="L98" s="175" t="n">
        <v>6.8</v>
      </c>
      <c r="M98" s="175" t="n">
        <v>7</v>
      </c>
      <c r="N98" s="175" t="n">
        <v>4.8</v>
      </c>
      <c r="O98" s="175" t="n">
        <v>5.6</v>
      </c>
      <c r="P98" s="175" t="n">
        <v>4.8</v>
      </c>
      <c r="Q98" s="175" t="n">
        <v>4.3</v>
      </c>
      <c r="R98" s="33" t="s">
        <v>121</v>
      </c>
      <c r="S98" s="33" t="n">
        <v>3.5</v>
      </c>
      <c r="T98" s="33" t="n">
        <v>8.6</v>
      </c>
      <c r="U98" s="33" t="n">
        <v>92</v>
      </c>
      <c r="V98" s="33" t="n">
        <v>6.5</v>
      </c>
      <c r="W98" s="33" t="n">
        <v>6.1</v>
      </c>
      <c r="X98" s="33" t="n">
        <v>7</v>
      </c>
      <c r="Y98" s="33" t="n">
        <v>6.3</v>
      </c>
      <c r="Z98" s="33" t="n">
        <v>5.2</v>
      </c>
      <c r="AA98" s="33" t="n">
        <v>8.4</v>
      </c>
      <c r="AB98" s="33" t="n">
        <v>7.7</v>
      </c>
      <c r="AC98" s="33" t="n">
        <v>6.8</v>
      </c>
      <c r="AD98" s="33" t="n">
        <v>7</v>
      </c>
      <c r="AE98" s="33" t="n">
        <v>4.8</v>
      </c>
      <c r="AF98" s="33" t="n">
        <v>5.6</v>
      </c>
      <c r="AG98" s="33" t="n">
        <v>4.8</v>
      </c>
      <c r="AH98" s="33" t="n">
        <v>4.3</v>
      </c>
      <c r="AI98" s="36" t="n">
        <v>6.3</v>
      </c>
      <c r="AJ98" s="36" t="n">
        <v>6.6</v>
      </c>
      <c r="AK98" s="36" t="n">
        <v>5.7</v>
      </c>
      <c r="AL98" s="36" t="n">
        <v>8.1</v>
      </c>
      <c r="AM98" s="36" t="n">
        <v>3.4</v>
      </c>
      <c r="AN98" s="36" t="n">
        <v>6.5</v>
      </c>
      <c r="AO98" s="47" t="n">
        <v>6.4</v>
      </c>
      <c r="AP98" s="47" t="n">
        <v>9.1</v>
      </c>
      <c r="AQ98" s="47" t="n">
        <v>3.8</v>
      </c>
      <c r="AR98" s="36" t="n">
        <v>5.2</v>
      </c>
      <c r="AS98" s="36" t="n">
        <v>6.3</v>
      </c>
      <c r="AT98" s="36" t="n">
        <v>6.5</v>
      </c>
      <c r="AU98" s="36" t="n">
        <v>6</v>
      </c>
      <c r="AV98" s="36" t="n">
        <v>2.5</v>
      </c>
      <c r="AW98" s="36" t="n">
        <v>7.5</v>
      </c>
      <c r="AX98" s="36" t="n">
        <v>7.4</v>
      </c>
      <c r="AY98" s="36" t="n">
        <v>8.300000000000001</v>
      </c>
      <c r="AZ98" s="36" t="n">
        <v>6.2</v>
      </c>
      <c r="BA98" s="36" t="n">
        <v>7.2</v>
      </c>
      <c r="BB98" s="36" t="n">
        <v>6.8</v>
      </c>
      <c r="BC98" s="36" t="n">
        <v>6.7</v>
      </c>
      <c r="BD98" s="36" t="n">
        <v>10</v>
      </c>
      <c r="BE98" s="36" t="n">
        <v>2.5</v>
      </c>
      <c r="BF98" s="36" t="n">
        <v>6.5</v>
      </c>
      <c r="BG98" s="36" t="n">
        <v>5.8</v>
      </c>
      <c r="BH98" s="36" t="n">
        <v>6</v>
      </c>
      <c r="BI98" s="36" t="n">
        <v>7.5</v>
      </c>
      <c r="BJ98" s="36" t="n">
        <v>3.6</v>
      </c>
      <c r="BK98" s="36" t="n">
        <v>6.9</v>
      </c>
      <c r="BL98" s="36" t="n">
        <v>4.8</v>
      </c>
      <c r="BM98" s="36" t="n">
        <v>6.9</v>
      </c>
      <c r="BN98" s="36" t="n">
        <v>4.4</v>
      </c>
      <c r="BO98" s="36" t="n">
        <v>5.5</v>
      </c>
      <c r="BP98" s="36" t="n">
        <v>4.8</v>
      </c>
      <c r="BQ98" s="36" t="n">
        <v>6</v>
      </c>
      <c r="BR98" s="36" t="n">
        <v>3.8</v>
      </c>
      <c r="BS98" s="36" t="n">
        <v>3.4</v>
      </c>
      <c r="BT98" s="36" t="n">
        <v>3.2</v>
      </c>
      <c r="BU98" s="36" t="n">
        <v>7.7</v>
      </c>
      <c r="BV98" s="33" t="s">
        <v>122</v>
      </c>
      <c r="BW98" s="33" t="s">
        <v>894</v>
      </c>
      <c r="BX98" s="33" t="s">
        <v>201</v>
      </c>
      <c r="BY98" s="33" t="s">
        <v>125</v>
      </c>
      <c r="BZ98" s="33" t="s">
        <v>895</v>
      </c>
      <c r="CA98" s="33" t="s">
        <v>896</v>
      </c>
      <c r="CB98" s="33" t="s">
        <v>897</v>
      </c>
      <c r="CC98" s="33" t="s"/>
      <c r="CD98" s="33" t="s">
        <v>129</v>
      </c>
      <c r="CE98" s="33" t="s">
        <v>130</v>
      </c>
      <c r="CF98" s="33" t="s">
        <v>130</v>
      </c>
      <c r="CG98" s="33" t="s">
        <v>865</v>
      </c>
      <c r="CH98" s="33" t="s">
        <v>240</v>
      </c>
      <c r="CI98" s="33" t="s">
        <v>174</v>
      </c>
      <c r="CJ98" s="33" t="s">
        <v>121</v>
      </c>
      <c r="CK98" s="33" t="n">
        <v>3.5</v>
      </c>
      <c r="CL98" s="33" t="n">
        <v>8.6</v>
      </c>
      <c r="CM98" s="33" t="n">
        <v>92</v>
      </c>
      <c r="CN98" s="27" t="n">
        <v>0.89</v>
      </c>
    </row>
    <row customHeight="1" ht="13.9" r="99" spans="1:92">
      <c r="A99" s="33" t="s">
        <v>898</v>
      </c>
      <c r="B99" s="33" t="s">
        <v>899</v>
      </c>
      <c r="C99" s="33">
        <f>BX99&amp;"/"&amp;BV99&amp;"/"&amp;BY99</f>
        <v/>
      </c>
      <c r="D99" s="176">
        <f>AVERAGE(H99:L99)</f>
        <v/>
      </c>
      <c r="E99" s="176">
        <f>AVERAGE(M99:N99)</f>
        <v/>
      </c>
      <c r="F99" s="176">
        <f>AVERAGE(O99)</f>
        <v/>
      </c>
      <c r="G99" s="176">
        <f>AVERAGE(P99:Q99)</f>
        <v/>
      </c>
      <c r="H99" s="175" t="n">
        <v>3.8</v>
      </c>
      <c r="I99" s="175" t="n">
        <v>5.1</v>
      </c>
      <c r="J99" s="175" t="n">
        <v>6.7</v>
      </c>
      <c r="K99" s="175" t="n">
        <v>3.7</v>
      </c>
      <c r="L99" s="175" t="n">
        <v>2.8</v>
      </c>
      <c r="M99" s="175" t="n">
        <v>5.8</v>
      </c>
      <c r="N99" s="175" t="n">
        <v>7.6</v>
      </c>
      <c r="O99" s="175" t="n">
        <v>3.8</v>
      </c>
      <c r="P99" s="175" t="n">
        <v>4.7</v>
      </c>
      <c r="Q99" s="175" t="n">
        <v>5.2</v>
      </c>
      <c r="R99" s="33" t="s">
        <v>121</v>
      </c>
      <c r="S99" s="33" t="n">
        <v>7.3</v>
      </c>
      <c r="T99" s="33" t="n">
        <v>9.199999999999999</v>
      </c>
      <c r="U99" s="33" t="n">
        <v>112</v>
      </c>
      <c r="V99" s="33" t="n">
        <v>3.8</v>
      </c>
      <c r="W99" s="33" t="n">
        <v>5.1</v>
      </c>
      <c r="X99" s="33" t="n">
        <v>5.9</v>
      </c>
      <c r="Y99" s="33" t="n">
        <v>8.6</v>
      </c>
      <c r="Z99" s="33" t="n">
        <v>5.4</v>
      </c>
      <c r="AA99" s="33" t="n">
        <v>6.9</v>
      </c>
      <c r="AB99" s="33" t="n">
        <v>3.7</v>
      </c>
      <c r="AC99" s="33" t="n">
        <v>2.8</v>
      </c>
      <c r="AD99" s="33" t="n">
        <v>5.8</v>
      </c>
      <c r="AE99" s="33" t="n">
        <v>7.6</v>
      </c>
      <c r="AF99" s="33" t="n">
        <v>3.8</v>
      </c>
      <c r="AG99" s="33" t="n">
        <v>4.7</v>
      </c>
      <c r="AH99" s="33" t="n">
        <v>5.2</v>
      </c>
      <c r="AI99" s="36" t="n">
        <v>4.4</v>
      </c>
      <c r="AJ99" s="36" t="n">
        <v>4.8</v>
      </c>
      <c r="AK99" s="36" t="n">
        <v>4</v>
      </c>
      <c r="AL99" s="36" t="n">
        <v>4.3</v>
      </c>
      <c r="AM99" s="36" t="n">
        <v>5.5</v>
      </c>
      <c r="AN99" s="36" t="n">
        <v>5.8</v>
      </c>
      <c r="AO99" s="47" t="n">
        <v>5.5</v>
      </c>
      <c r="AP99" s="47" t="n">
        <v>5.5</v>
      </c>
      <c r="AQ99" s="47" t="n">
        <v>6.3</v>
      </c>
      <c r="AR99" s="36" t="n">
        <v>5.8</v>
      </c>
      <c r="AS99" s="36" t="n">
        <v>8.300000000000001</v>
      </c>
      <c r="AT99" s="36" t="n">
        <v>8.1</v>
      </c>
      <c r="AU99" s="36" t="n">
        <v>4.2</v>
      </c>
      <c r="AV99" s="36" t="n">
        <v>6.4</v>
      </c>
      <c r="AW99" s="36" t="n">
        <v>5.7</v>
      </c>
      <c r="AX99" s="36" t="n">
        <v>6.3</v>
      </c>
      <c r="AY99" s="36" t="n">
        <v>4.7</v>
      </c>
      <c r="AZ99" s="36" t="n">
        <v>8.1</v>
      </c>
      <c r="BA99" s="36" t="n">
        <v>6.2</v>
      </c>
      <c r="BB99" s="36" t="n">
        <v>3.2</v>
      </c>
      <c r="BC99" s="36" t="n">
        <v>3.8</v>
      </c>
      <c r="BD99" s="36" t="n">
        <v>2.5</v>
      </c>
      <c r="BE99" s="36" t="n">
        <v>2.5</v>
      </c>
      <c r="BF99" s="36" t="n">
        <v>6.5</v>
      </c>
      <c r="BG99" s="36" t="n">
        <v>5.2</v>
      </c>
      <c r="BH99" s="36" t="n">
        <v>7.6</v>
      </c>
      <c r="BI99" s="36" t="n">
        <v>4.3</v>
      </c>
      <c r="BJ99" s="36" t="n">
        <v>5.2</v>
      </c>
      <c r="BK99" s="36" t="n">
        <v>6.9</v>
      </c>
      <c r="BL99" s="36" t="n">
        <v>8.199999999999999</v>
      </c>
      <c r="BM99" s="36" t="n">
        <v>4.9</v>
      </c>
      <c r="BN99" s="36" t="n">
        <v>4.4</v>
      </c>
      <c r="BO99" s="36" t="n">
        <v>3.8</v>
      </c>
      <c r="BP99" s="36" t="n">
        <v>5.4</v>
      </c>
      <c r="BQ99" s="36" t="n">
        <v>4.4</v>
      </c>
      <c r="BR99" s="36" t="n">
        <v>4.5</v>
      </c>
      <c r="BS99" s="36" t="n">
        <v>6.2</v>
      </c>
      <c r="BT99" s="36" t="n">
        <v>4.9</v>
      </c>
      <c r="BU99" s="36" t="n">
        <v>4.8</v>
      </c>
      <c r="BV99" s="33" t="s">
        <v>140</v>
      </c>
      <c r="BW99" s="33" t="s">
        <v>900</v>
      </c>
      <c r="BX99" s="33" t="s">
        <v>361</v>
      </c>
      <c r="BY99" s="33" t="s">
        <v>156</v>
      </c>
      <c r="BZ99" s="33" t="s">
        <v>901</v>
      </c>
      <c r="CA99" s="33" t="s">
        <v>902</v>
      </c>
      <c r="CB99" s="33" t="s">
        <v>903</v>
      </c>
      <c r="CC99" s="33" t="s"/>
      <c r="CD99" s="33" t="s">
        <v>129</v>
      </c>
      <c r="CE99" s="33" t="s">
        <v>130</v>
      </c>
      <c r="CF99" s="33" t="s">
        <v>130</v>
      </c>
      <c r="CG99" s="33" t="s">
        <v>904</v>
      </c>
      <c r="CH99" s="33" t="s">
        <v>132</v>
      </c>
      <c r="CI99" s="33" t="s">
        <v>174</v>
      </c>
      <c r="CJ99" s="33" t="s">
        <v>121</v>
      </c>
      <c r="CK99" s="33" t="n">
        <v>7.3</v>
      </c>
      <c r="CL99" s="33" t="n">
        <v>9.199999999999999</v>
      </c>
      <c r="CM99" s="33" t="n">
        <v>112</v>
      </c>
      <c r="CN99" s="27" t="n">
        <v>0.77</v>
      </c>
    </row>
    <row customHeight="1" ht="13.9" r="100" spans="1:92">
      <c r="A100" s="33" t="s">
        <v>905</v>
      </c>
      <c r="B100" s="33" t="s">
        <v>906</v>
      </c>
      <c r="C100" s="33">
        <f>BX100&amp;"/"&amp;BV100&amp;"/"&amp;BY100</f>
        <v/>
      </c>
      <c r="D100" s="176">
        <f>AVERAGE(H100:L100)</f>
        <v/>
      </c>
      <c r="E100" s="176">
        <f>AVERAGE(M100:N100)</f>
        <v/>
      </c>
      <c r="F100" s="171">
        <f>AVERAGE(O100)</f>
        <v/>
      </c>
      <c r="G100" s="171">
        <f>AVERAGE(P100:Q100)</f>
        <v/>
      </c>
      <c r="H100" s="175" t="n">
        <v>3</v>
      </c>
      <c r="I100" s="175" t="n">
        <v>4.5</v>
      </c>
      <c r="J100" s="175" t="n">
        <v>6.6</v>
      </c>
      <c r="K100" s="175" t="n">
        <v>6.7</v>
      </c>
      <c r="L100" s="175" t="n">
        <v>9</v>
      </c>
      <c r="M100" s="175" t="n">
        <v>8.199999999999999</v>
      </c>
      <c r="N100" s="175" t="n">
        <v>6.9</v>
      </c>
      <c r="O100" s="175" t="n">
        <v>6.5</v>
      </c>
      <c r="P100" s="175" t="n">
        <v>6.1</v>
      </c>
      <c r="Q100" s="175" t="n">
        <v>6.2</v>
      </c>
      <c r="R100" s="33" t="s">
        <v>121</v>
      </c>
      <c r="S100" s="33" t="n">
        <v>4.9</v>
      </c>
      <c r="T100" s="33" t="n">
        <v>9.199999999999999</v>
      </c>
      <c r="U100" s="33" t="n">
        <v>76</v>
      </c>
      <c r="V100" s="33" t="n">
        <v>3</v>
      </c>
      <c r="W100" s="33" t="n">
        <v>4.5</v>
      </c>
      <c r="X100" s="33" t="n">
        <v>6.9</v>
      </c>
      <c r="Y100" s="33" t="n">
        <v>7.7</v>
      </c>
      <c r="Z100" s="33" t="n">
        <v>3.6</v>
      </c>
      <c r="AA100" s="33" t="n">
        <v>8</v>
      </c>
      <c r="AB100" s="33" t="n">
        <v>6.7</v>
      </c>
      <c r="AC100" s="33" t="n">
        <v>9</v>
      </c>
      <c r="AD100" s="33" t="n">
        <v>8.199999999999999</v>
      </c>
      <c r="AE100" s="33" t="n">
        <v>6.9</v>
      </c>
      <c r="AF100" s="33" t="n">
        <v>6.5</v>
      </c>
      <c r="AG100" s="33" t="n">
        <v>6.1</v>
      </c>
      <c r="AH100" s="33" t="n">
        <v>6.2</v>
      </c>
      <c r="AI100" s="36" t="n">
        <v>4.4</v>
      </c>
      <c r="AJ100" s="36" t="n">
        <v>4.8</v>
      </c>
      <c r="AK100" s="36" t="n">
        <v>2.3</v>
      </c>
      <c r="AL100" s="36" t="n">
        <v>5.5</v>
      </c>
      <c r="AM100" s="36" t="n">
        <v>3.4</v>
      </c>
      <c r="AN100" s="36" t="n">
        <v>5.2</v>
      </c>
      <c r="AO100" s="47" t="n">
        <v>7.3</v>
      </c>
      <c r="AP100" s="47" t="n">
        <v>5.5</v>
      </c>
      <c r="AQ100" s="47" t="n">
        <v>6.3</v>
      </c>
      <c r="AR100" s="36" t="n">
        <v>4</v>
      </c>
      <c r="AS100" s="36" t="n">
        <v>10</v>
      </c>
      <c r="AT100" s="36" t="n">
        <v>6.5</v>
      </c>
      <c r="AU100" s="36" t="n">
        <v>4.2</v>
      </c>
      <c r="AV100" s="36" t="n">
        <v>6.4</v>
      </c>
      <c r="AW100" s="36" t="n">
        <v>2.3</v>
      </c>
      <c r="AX100" s="36" t="n">
        <v>7.4</v>
      </c>
      <c r="AY100" s="36" t="n">
        <v>4.7</v>
      </c>
      <c r="AZ100" s="36" t="n">
        <v>9.1</v>
      </c>
      <c r="BA100" s="36" t="n">
        <v>8.1</v>
      </c>
      <c r="BB100" s="36" t="n">
        <v>6.8</v>
      </c>
      <c r="BC100" s="36" t="n">
        <v>3.8</v>
      </c>
      <c r="BD100" s="36" t="n">
        <v>10</v>
      </c>
      <c r="BE100" s="36" t="n">
        <v>6.5</v>
      </c>
      <c r="BF100" s="36" t="n">
        <v>6.5</v>
      </c>
      <c r="BG100" s="36" t="n">
        <v>6.3</v>
      </c>
      <c r="BH100" s="36" t="n">
        <v>7.6</v>
      </c>
      <c r="BI100" s="36" t="n">
        <v>7.5</v>
      </c>
      <c r="BJ100" s="36" t="n">
        <v>7.4</v>
      </c>
      <c r="BK100" s="36" t="n">
        <v>6.9</v>
      </c>
      <c r="BL100" s="36" t="n">
        <v>4.8</v>
      </c>
      <c r="BM100" s="36" t="n">
        <v>7.6</v>
      </c>
      <c r="BN100" s="36" t="n">
        <v>2.2</v>
      </c>
      <c r="BO100" s="36" t="n">
        <v>8.800000000000001</v>
      </c>
      <c r="BP100" s="36" t="n">
        <v>6.1</v>
      </c>
      <c r="BQ100" s="36" t="n">
        <v>6</v>
      </c>
      <c r="BR100" s="36" t="n">
        <v>5.9</v>
      </c>
      <c r="BS100" s="36" t="n">
        <v>8.1</v>
      </c>
      <c r="BT100" s="36" t="n">
        <v>4.4</v>
      </c>
      <c r="BU100" s="36" t="n">
        <v>5.4</v>
      </c>
      <c r="BV100" s="33" t="s">
        <v>140</v>
      </c>
      <c r="BW100" s="33" t="s">
        <v>907</v>
      </c>
      <c r="BX100" s="33" t="s">
        <v>201</v>
      </c>
      <c r="BY100" s="33" t="s">
        <v>125</v>
      </c>
      <c r="BZ100" s="33" t="s">
        <v>908</v>
      </c>
      <c r="CA100" s="33" t="s">
        <v>909</v>
      </c>
      <c r="CB100" s="33" t="s">
        <v>910</v>
      </c>
      <c r="CC100" s="33" t="s"/>
      <c r="CD100" s="33" t="s">
        <v>129</v>
      </c>
      <c r="CE100" s="33" t="s">
        <v>130</v>
      </c>
      <c r="CF100" s="33" t="s">
        <v>160</v>
      </c>
      <c r="CG100" s="33" t="s">
        <v>911</v>
      </c>
      <c r="CH100" s="33" t="s">
        <v>240</v>
      </c>
      <c r="CI100" s="33" t="s">
        <v>133</v>
      </c>
      <c r="CJ100" s="33" t="s">
        <v>121</v>
      </c>
      <c r="CK100" s="33" t="s">
        <v>393</v>
      </c>
      <c r="CL100" s="33" t="s">
        <v>279</v>
      </c>
      <c r="CM100" s="33" t="s">
        <v>308</v>
      </c>
      <c r="CN100" s="33" t="s">
        <v>912</v>
      </c>
    </row>
    <row customHeight="1" ht="13.9" r="101" spans="1:92">
      <c r="A101" s="33" t="s">
        <v>913</v>
      </c>
      <c r="B101" s="33" t="s">
        <v>914</v>
      </c>
      <c r="C101" s="33">
        <f>BX101&amp;"/"&amp;BV101&amp;"/"&amp;BY101</f>
        <v/>
      </c>
      <c r="D101" s="176">
        <f>AVERAGE(H101:L101)</f>
        <v/>
      </c>
      <c r="E101" s="176">
        <f>AVERAGE(M101:N101)</f>
        <v/>
      </c>
      <c r="F101" s="176">
        <f>AVERAGE(O101)</f>
        <v/>
      </c>
      <c r="G101" s="176">
        <f>AVERAGE(P101:Q101)</f>
        <v/>
      </c>
      <c r="H101" s="175" t="n">
        <v>3</v>
      </c>
      <c r="I101" s="175" t="n">
        <v>4</v>
      </c>
      <c r="J101" s="175" t="n">
        <v>6.1</v>
      </c>
      <c r="K101" s="175" t="n">
        <v>2.7</v>
      </c>
      <c r="L101" s="175" t="n">
        <v>7.1</v>
      </c>
      <c r="M101" s="175" t="n">
        <v>3.4</v>
      </c>
      <c r="N101" s="175" t="n">
        <v>4.2</v>
      </c>
      <c r="O101" s="175" t="n">
        <v>4.5</v>
      </c>
      <c r="P101" s="175" t="n">
        <v>4.7</v>
      </c>
      <c r="Q101" s="175" t="n">
        <v>7.9</v>
      </c>
      <c r="R101" s="33" t="s">
        <v>121</v>
      </c>
      <c r="S101" s="33" t="n">
        <v>5.8</v>
      </c>
      <c r="T101" s="33" t="n">
        <v>8.9</v>
      </c>
      <c r="U101" s="33" t="n">
        <v>80</v>
      </c>
      <c r="V101" s="33" t="n">
        <v>3</v>
      </c>
      <c r="W101" s="33" t="n">
        <v>4</v>
      </c>
      <c r="X101" s="33" t="n">
        <v>8</v>
      </c>
      <c r="Y101" s="33" t="n">
        <v>4.9</v>
      </c>
      <c r="Z101" s="33" t="n">
        <v>2.9</v>
      </c>
      <c r="AA101" s="33" t="n">
        <v>8.699999999999999</v>
      </c>
      <c r="AB101" s="33" t="n">
        <v>2.7</v>
      </c>
      <c r="AC101" s="33" t="n">
        <v>7.1</v>
      </c>
      <c r="AD101" s="33" t="n">
        <v>3.4</v>
      </c>
      <c r="AE101" s="33" t="n">
        <v>4.2</v>
      </c>
      <c r="AF101" s="33" t="n">
        <v>4.5</v>
      </c>
      <c r="AG101" s="33" t="n">
        <v>4.7</v>
      </c>
      <c r="AH101" s="33" t="n">
        <v>7.9</v>
      </c>
      <c r="AI101" s="36" t="n">
        <v>6.3</v>
      </c>
      <c r="AJ101" s="36" t="n">
        <v>3</v>
      </c>
      <c r="AK101" s="36" t="n">
        <v>2.3</v>
      </c>
      <c r="AL101" s="36" t="n">
        <v>4.3</v>
      </c>
      <c r="AM101" s="36" t="n">
        <v>2.6</v>
      </c>
      <c r="AN101" s="36" t="n">
        <v>5.8</v>
      </c>
      <c r="AO101" s="47" t="n">
        <v>6.4</v>
      </c>
      <c r="AP101" s="47" t="n">
        <v>7.3</v>
      </c>
      <c r="AQ101" s="47" t="n">
        <v>7.6</v>
      </c>
      <c r="AR101" s="36" t="n">
        <v>7.7</v>
      </c>
      <c r="AS101" s="36" t="n">
        <v>6.3</v>
      </c>
      <c r="AT101" s="36" t="n">
        <v>1.4</v>
      </c>
      <c r="AU101" s="36" t="n">
        <v>3</v>
      </c>
      <c r="AV101" s="36" t="n">
        <v>4.5</v>
      </c>
      <c r="AW101" s="36" t="n">
        <v>4</v>
      </c>
      <c r="AX101" s="36" t="n">
        <v>10</v>
      </c>
      <c r="AY101" s="36" t="n">
        <v>5.3</v>
      </c>
      <c r="AZ101" s="36" t="n">
        <v>7.2</v>
      </c>
      <c r="BA101" s="36" t="n">
        <v>5.3</v>
      </c>
      <c r="BB101" s="36" t="n">
        <v>4.4</v>
      </c>
      <c r="BC101" s="36" t="n">
        <v>1.5</v>
      </c>
      <c r="BD101" s="36" t="n">
        <v>8.5</v>
      </c>
      <c r="BE101" s="36" t="n">
        <v>4.5</v>
      </c>
      <c r="BF101" s="36" t="n">
        <v>6.5</v>
      </c>
      <c r="BG101" s="36" t="n">
        <v>4</v>
      </c>
      <c r="BH101" s="36" t="n">
        <v>4.4</v>
      </c>
      <c r="BI101" s="36" t="n">
        <v>4.3</v>
      </c>
      <c r="BJ101" s="36" t="n">
        <v>4.2</v>
      </c>
      <c r="BK101" s="36" t="n">
        <v>6.9</v>
      </c>
      <c r="BL101" s="36" t="n">
        <v>3</v>
      </c>
      <c r="BM101" s="36" t="n">
        <v>6.2</v>
      </c>
      <c r="BN101" s="36" t="n">
        <v>4.4</v>
      </c>
      <c r="BO101" s="36" t="n">
        <v>3.8</v>
      </c>
      <c r="BP101" s="36" t="n">
        <v>4.8</v>
      </c>
      <c r="BQ101" s="36" t="n">
        <v>4.4</v>
      </c>
      <c r="BR101" s="36" t="n">
        <v>5.2</v>
      </c>
      <c r="BS101" s="36" t="n">
        <v>7.2</v>
      </c>
      <c r="BT101" s="36" t="n">
        <v>5.5</v>
      </c>
      <c r="BU101" s="36" t="n">
        <v>8.300000000000001</v>
      </c>
      <c r="BV101" s="33" t="s">
        <v>140</v>
      </c>
      <c r="BW101" s="33" t="s">
        <v>915</v>
      </c>
      <c r="BX101" s="33" t="s">
        <v>155</v>
      </c>
      <c r="BY101" s="33" t="s">
        <v>125</v>
      </c>
      <c r="BZ101" s="33" t="s">
        <v>916</v>
      </c>
      <c r="CA101" s="33" t="s">
        <v>917</v>
      </c>
      <c r="CB101" s="33" t="s">
        <v>918</v>
      </c>
      <c r="CC101" s="33" t="s"/>
      <c r="CD101" s="33" t="s">
        <v>129</v>
      </c>
      <c r="CE101" s="33" t="s">
        <v>130</v>
      </c>
      <c r="CF101" s="33" t="s">
        <v>130</v>
      </c>
      <c r="CG101" s="33" t="s">
        <v>919</v>
      </c>
      <c r="CH101" s="33" t="s">
        <v>240</v>
      </c>
      <c r="CI101" s="33" t="s">
        <v>174</v>
      </c>
      <c r="CJ101" s="33" t="s">
        <v>121</v>
      </c>
      <c r="CK101" s="33" t="n">
        <v>5.8</v>
      </c>
      <c r="CL101" s="33" t="n">
        <v>8.9</v>
      </c>
      <c r="CM101" s="33" t="n">
        <v>80</v>
      </c>
      <c r="CN101" s="27" t="n">
        <v>0.71</v>
      </c>
    </row>
    <row customHeight="1" ht="13.9" r="102" spans="1:92">
      <c r="A102" s="33" t="s">
        <v>920</v>
      </c>
      <c r="B102" s="33" t="s">
        <v>921</v>
      </c>
      <c r="C102" s="33">
        <f>BX102&amp;"/"&amp;BV102&amp;"/"&amp;BY102</f>
        <v/>
      </c>
      <c r="D102" s="176">
        <f>AVERAGE(H102:L102)</f>
        <v/>
      </c>
      <c r="E102" s="176">
        <f>AVERAGE(M102:N102)</f>
        <v/>
      </c>
      <c r="F102" s="176">
        <f>AVERAGE(O102)</f>
        <v/>
      </c>
      <c r="G102" s="176">
        <f>AVERAGE(P102:Q102)</f>
        <v/>
      </c>
      <c r="H102" s="175" t="n">
        <v>4.7</v>
      </c>
      <c r="I102" s="175" t="n">
        <v>3.5</v>
      </c>
      <c r="J102" s="175" t="n">
        <v>5.1</v>
      </c>
      <c r="K102" s="175" t="n">
        <v>4.1</v>
      </c>
      <c r="L102" s="175" t="n">
        <v>9</v>
      </c>
      <c r="M102" s="175" t="n">
        <v>7.6</v>
      </c>
      <c r="N102" s="175" t="n">
        <v>4.5</v>
      </c>
      <c r="O102" s="175" t="n">
        <v>4.5</v>
      </c>
      <c r="P102" s="175" t="n">
        <v>5</v>
      </c>
      <c r="Q102" s="175" t="n">
        <v>3.6</v>
      </c>
      <c r="R102" s="33" t="s">
        <v>121</v>
      </c>
      <c r="S102" s="33" t="n">
        <v>4.4</v>
      </c>
      <c r="T102" s="33" t="n">
        <v>8.9</v>
      </c>
      <c r="U102" s="33" t="n">
        <v>65</v>
      </c>
      <c r="V102" s="33" t="n">
        <v>4.7</v>
      </c>
      <c r="W102" s="33" t="n">
        <v>3.5</v>
      </c>
      <c r="X102" s="33" t="n">
        <v>2.1</v>
      </c>
      <c r="Y102" s="33" t="n">
        <v>5.5</v>
      </c>
      <c r="Z102" s="33" t="n">
        <v>5.4</v>
      </c>
      <c r="AA102" s="33" t="n">
        <v>7.5</v>
      </c>
      <c r="AB102" s="33" t="n">
        <v>4.1</v>
      </c>
      <c r="AC102" s="33" t="n">
        <v>9</v>
      </c>
      <c r="AD102" s="33" t="n">
        <v>7.6</v>
      </c>
      <c r="AE102" s="33" t="n">
        <v>4.5</v>
      </c>
      <c r="AF102" s="33" t="n">
        <v>4.5</v>
      </c>
      <c r="AG102" s="33" t="n">
        <v>5</v>
      </c>
      <c r="AH102" s="33" t="n">
        <v>3.6</v>
      </c>
      <c r="AI102" s="36" t="n">
        <v>4.4</v>
      </c>
      <c r="AJ102" s="36" t="n">
        <v>6.6</v>
      </c>
      <c r="AK102" s="36" t="n">
        <v>4</v>
      </c>
      <c r="AL102" s="36" t="n">
        <v>3.6</v>
      </c>
      <c r="AM102" s="36" t="n">
        <v>3.4</v>
      </c>
      <c r="AN102" s="36" t="n">
        <v>4.5</v>
      </c>
      <c r="AO102" s="47" t="n">
        <v>1</v>
      </c>
      <c r="AP102" s="47" t="n">
        <v>7.3</v>
      </c>
      <c r="AQ102" s="47" t="n">
        <v>1.8</v>
      </c>
      <c r="AR102" s="36" t="n">
        <v>2.2</v>
      </c>
      <c r="AS102" s="36" t="n">
        <v>6.3</v>
      </c>
      <c r="AT102" s="36" t="n">
        <v>8.1</v>
      </c>
      <c r="AU102" s="36" t="n">
        <v>6</v>
      </c>
      <c r="AV102" s="36" t="n">
        <v>6.4</v>
      </c>
      <c r="AW102" s="36" t="n">
        <v>4</v>
      </c>
      <c r="AX102" s="36" t="n">
        <v>7.4</v>
      </c>
      <c r="AY102" s="36" t="n">
        <v>4.7</v>
      </c>
      <c r="AZ102" s="36" t="n">
        <v>8.1</v>
      </c>
      <c r="BA102" s="36" t="n">
        <v>6.2</v>
      </c>
      <c r="BB102" s="36" t="n">
        <v>5.6</v>
      </c>
      <c r="BC102" s="36" t="n">
        <v>2.1</v>
      </c>
      <c r="BD102" s="36" t="n">
        <v>10</v>
      </c>
      <c r="BE102" s="36" t="n">
        <v>4.5</v>
      </c>
      <c r="BF102" s="36" t="n">
        <v>8.5</v>
      </c>
      <c r="BG102" s="36" t="n">
        <v>6.9</v>
      </c>
      <c r="BH102" s="36" t="n">
        <v>6</v>
      </c>
      <c r="BI102" s="36" t="n">
        <v>7.5</v>
      </c>
      <c r="BJ102" s="36" t="n">
        <v>3.1</v>
      </c>
      <c r="BK102" s="36" t="n">
        <v>6.9</v>
      </c>
      <c r="BL102" s="36" t="n">
        <v>4.8</v>
      </c>
      <c r="BM102" s="36" t="n">
        <v>2.8</v>
      </c>
      <c r="BN102" s="36" t="n">
        <v>4.4</v>
      </c>
      <c r="BO102" s="36" t="n">
        <v>7.2</v>
      </c>
      <c r="BP102" s="36" t="n">
        <v>6.1</v>
      </c>
      <c r="BQ102" s="36" t="n">
        <v>3.8</v>
      </c>
      <c r="BR102" s="36" t="n">
        <v>5.2</v>
      </c>
      <c r="BS102" s="36" t="n">
        <v>4.4</v>
      </c>
      <c r="BT102" s="36" t="n">
        <v>3.2</v>
      </c>
      <c r="BU102" s="36" t="n">
        <v>5.4</v>
      </c>
      <c r="BV102" s="33" t="s">
        <v>122</v>
      </c>
      <c r="BW102" s="33" t="s">
        <v>922</v>
      </c>
      <c r="BX102" s="33" t="s">
        <v>456</v>
      </c>
      <c r="BY102" s="33" t="s">
        <v>156</v>
      </c>
      <c r="BZ102" s="33" t="s">
        <v>923</v>
      </c>
      <c r="CA102" s="33" t="s">
        <v>924</v>
      </c>
      <c r="CB102" s="33" t="s">
        <v>925</v>
      </c>
      <c r="CC102" s="33" t="s"/>
      <c r="CD102" s="33" t="s">
        <v>129</v>
      </c>
      <c r="CE102" s="33" t="s">
        <v>160</v>
      </c>
      <c r="CF102" s="33" t="s">
        <v>130</v>
      </c>
      <c r="CG102" s="33" t="s">
        <v>460</v>
      </c>
      <c r="CH102" s="33" t="s">
        <v>132</v>
      </c>
      <c r="CI102" s="33" t="s">
        <v>174</v>
      </c>
      <c r="CJ102" s="33" t="s">
        <v>121</v>
      </c>
      <c r="CK102" s="33" t="n">
        <v>4.4</v>
      </c>
      <c r="CL102" s="33" t="n">
        <v>8.9</v>
      </c>
      <c r="CM102" s="33" t="n">
        <v>65</v>
      </c>
      <c r="CN102" s="27" t="n">
        <v>0.73</v>
      </c>
    </row>
    <row customHeight="1" ht="13.9" r="103" spans="1:92">
      <c r="A103" s="33" t="s">
        <v>926</v>
      </c>
      <c r="B103" s="33" t="s">
        <v>927</v>
      </c>
      <c r="C103" s="33">
        <f>BX103&amp;"/"&amp;BV103&amp;"/"&amp;BY103</f>
        <v/>
      </c>
      <c r="D103" s="176">
        <f>AVERAGE(H103:L103)</f>
        <v/>
      </c>
      <c r="E103" s="176">
        <f>AVERAGE(M103:N103)</f>
        <v/>
      </c>
      <c r="F103" s="176">
        <f>AVERAGE(O103)</f>
        <v/>
      </c>
      <c r="G103" s="176">
        <f>AVERAGE(P103:Q103)</f>
        <v/>
      </c>
      <c r="H103" s="175" t="n">
        <v>4.6</v>
      </c>
      <c r="I103" s="175" t="n">
        <v>4.7</v>
      </c>
      <c r="J103" s="175" t="n">
        <v>6.1</v>
      </c>
      <c r="K103" s="175" t="n">
        <v>10</v>
      </c>
      <c r="L103" s="175" t="n">
        <v>9</v>
      </c>
      <c r="M103" s="175" t="n">
        <v>4</v>
      </c>
      <c r="N103" s="175" t="n">
        <v>5.5</v>
      </c>
      <c r="O103" s="175" t="n">
        <v>6.3</v>
      </c>
      <c r="P103" s="175" t="n">
        <v>6.3</v>
      </c>
      <c r="Q103" s="175" t="n">
        <v>8.300000000000001</v>
      </c>
      <c r="R103" s="33" t="s">
        <v>121</v>
      </c>
      <c r="S103" s="33" t="n">
        <v>4.4</v>
      </c>
      <c r="T103" s="33" t="n">
        <v>9.4</v>
      </c>
      <c r="U103" s="33" t="n">
        <v>67</v>
      </c>
      <c r="V103" s="33" t="n">
        <v>4.6</v>
      </c>
      <c r="W103" s="33" t="n">
        <v>4.7</v>
      </c>
      <c r="X103" s="33" t="n">
        <v>5.8</v>
      </c>
      <c r="Y103" s="33" t="n">
        <v>5.7</v>
      </c>
      <c r="Z103" s="33" t="n">
        <v>5.6</v>
      </c>
      <c r="AA103" s="33" t="n">
        <v>7.2</v>
      </c>
      <c r="AB103" s="33" t="n">
        <v>10</v>
      </c>
      <c r="AC103" s="33" t="n">
        <v>9</v>
      </c>
      <c r="AD103" s="33" t="n">
        <v>4</v>
      </c>
      <c r="AE103" s="33" t="n">
        <v>5.5</v>
      </c>
      <c r="AF103" s="33" t="n">
        <v>6.3</v>
      </c>
      <c r="AG103" s="33" t="n">
        <v>6.3</v>
      </c>
      <c r="AH103" s="33" t="n">
        <v>8.300000000000001</v>
      </c>
      <c r="AI103" s="36" t="n">
        <v>2.5</v>
      </c>
      <c r="AJ103" s="36" t="n">
        <v>6.6</v>
      </c>
      <c r="AK103" s="36" t="n">
        <v>5.7</v>
      </c>
      <c r="AL103" s="36" t="n">
        <v>6.8</v>
      </c>
      <c r="AM103" s="36" t="n">
        <v>2.6</v>
      </c>
      <c r="AN103" s="36" t="n">
        <v>5.2</v>
      </c>
      <c r="AO103" s="47" t="n">
        <v>4.6</v>
      </c>
      <c r="AP103" s="47" t="n">
        <v>7.3</v>
      </c>
      <c r="AQ103" s="47" t="n">
        <v>5.1</v>
      </c>
      <c r="AR103" s="36" t="n">
        <v>5.8</v>
      </c>
      <c r="AS103" s="36" t="n">
        <v>6.3</v>
      </c>
      <c r="AT103" s="36" t="n">
        <v>4.8</v>
      </c>
      <c r="AU103" s="36" t="n">
        <v>4.2</v>
      </c>
      <c r="AV103" s="36" t="n">
        <v>8.4</v>
      </c>
      <c r="AW103" s="36" t="n">
        <v>4</v>
      </c>
      <c r="AX103" s="36" t="n">
        <v>6.3</v>
      </c>
      <c r="AY103" s="36" t="n">
        <v>7.1</v>
      </c>
      <c r="AZ103" s="36" t="n">
        <v>6.2</v>
      </c>
      <c r="BA103" s="36" t="n">
        <v>9.1</v>
      </c>
      <c r="BB103" s="36" t="n">
        <v>9.300000000000001</v>
      </c>
      <c r="BC103" s="36" t="n">
        <v>6.7</v>
      </c>
      <c r="BD103" s="36" t="n">
        <v>10</v>
      </c>
      <c r="BE103" s="36" t="n">
        <v>4.5</v>
      </c>
      <c r="BF103" s="36" t="n">
        <v>8.5</v>
      </c>
      <c r="BG103" s="36" t="n">
        <v>3.4</v>
      </c>
      <c r="BH103" s="36" t="n">
        <v>4.4</v>
      </c>
      <c r="BI103" s="36" t="n">
        <v>5.9</v>
      </c>
      <c r="BJ103" s="36" t="n">
        <v>3.1</v>
      </c>
      <c r="BK103" s="36" t="n">
        <v>6.9</v>
      </c>
      <c r="BL103" s="36" t="n">
        <v>6.5</v>
      </c>
      <c r="BM103" s="36" t="n">
        <v>6.9</v>
      </c>
      <c r="BN103" s="36" t="n">
        <v>5.8</v>
      </c>
      <c r="BO103" s="36" t="n">
        <v>5.5</v>
      </c>
      <c r="BP103" s="36" t="n">
        <v>7.4</v>
      </c>
      <c r="BQ103" s="36" t="n">
        <v>5.4</v>
      </c>
      <c r="BR103" s="36" t="n">
        <v>5.9</v>
      </c>
      <c r="BS103" s="36" t="n">
        <v>6.2</v>
      </c>
      <c r="BT103" s="36" t="n">
        <v>6.6</v>
      </c>
      <c r="BU103" s="36" t="n">
        <v>8.9</v>
      </c>
      <c r="BV103" s="33" t="s">
        <v>122</v>
      </c>
      <c r="BW103" s="33" t="s">
        <v>928</v>
      </c>
      <c r="BX103" s="33" t="s">
        <v>168</v>
      </c>
      <c r="BY103" s="33" t="s">
        <v>156</v>
      </c>
      <c r="BZ103" s="33" t="s">
        <v>929</v>
      </c>
      <c r="CA103" s="33" t="s">
        <v>930</v>
      </c>
      <c r="CB103" s="33" t="s">
        <v>931</v>
      </c>
      <c r="CC103" s="33" t="s"/>
      <c r="CD103" s="33" t="s">
        <v>129</v>
      </c>
      <c r="CE103" s="33" t="s">
        <v>130</v>
      </c>
      <c r="CF103" s="33" t="s">
        <v>130</v>
      </c>
      <c r="CG103" s="33" t="s">
        <v>932</v>
      </c>
      <c r="CH103" s="33" t="s">
        <v>132</v>
      </c>
      <c r="CI103" s="33" t="s">
        <v>174</v>
      </c>
      <c r="CJ103" s="33" t="s">
        <v>121</v>
      </c>
      <c r="CK103" s="33" t="n">
        <v>4.4</v>
      </c>
      <c r="CL103" s="33" t="n">
        <v>9.4</v>
      </c>
      <c r="CM103" s="33" t="n">
        <v>67</v>
      </c>
      <c r="CN103" s="27" t="n">
        <v>0.86</v>
      </c>
    </row>
    <row customHeight="1" ht="13.9" r="104" spans="1:92">
      <c r="A104" s="33" t="s">
        <v>933</v>
      </c>
      <c r="B104" s="33" t="s">
        <v>934</v>
      </c>
      <c r="C104" s="33">
        <f>BX104&amp;"/"&amp;BV104&amp;"/"&amp;BY104</f>
        <v/>
      </c>
      <c r="D104" s="176">
        <f>AVERAGE(H104:L104)</f>
        <v/>
      </c>
      <c r="E104" s="176">
        <f>AVERAGE(M104:N104)</f>
        <v/>
      </c>
      <c r="F104" s="176">
        <f>AVERAGE(O104)</f>
        <v/>
      </c>
      <c r="G104" s="176">
        <f>AVERAGE(P104:Q104)</f>
        <v/>
      </c>
      <c r="H104" s="175" t="n">
        <v>4.6</v>
      </c>
      <c r="I104" s="175" t="n">
        <v>6.1</v>
      </c>
      <c r="J104" s="175" t="n">
        <v>6.1</v>
      </c>
      <c r="K104" s="175" t="n">
        <v>7.6</v>
      </c>
      <c r="L104" s="175" t="n">
        <v>9</v>
      </c>
      <c r="M104" s="175" t="n">
        <v>6.7</v>
      </c>
      <c r="N104" s="175" t="n">
        <v>8.199999999999999</v>
      </c>
      <c r="O104" s="175" t="n">
        <v>5.5</v>
      </c>
      <c r="P104" s="175" t="n">
        <v>6.1</v>
      </c>
      <c r="Q104" s="175" t="n">
        <v>6.2</v>
      </c>
      <c r="R104" s="33" t="s">
        <v>121</v>
      </c>
      <c r="S104" s="33" t="n">
        <v>6.3</v>
      </c>
      <c r="T104" s="33" t="n">
        <v>9.699999999999999</v>
      </c>
      <c r="U104" s="33" t="n">
        <v>89</v>
      </c>
      <c r="V104" s="33" t="n">
        <v>4.6</v>
      </c>
      <c r="W104" s="33" t="n">
        <v>6.1</v>
      </c>
      <c r="X104" s="33" t="n">
        <v>7.8</v>
      </c>
      <c r="Y104" s="33" t="n">
        <v>3.1</v>
      </c>
      <c r="Z104" s="33" t="n">
        <v>5.8</v>
      </c>
      <c r="AA104" s="33" t="n">
        <v>7.8</v>
      </c>
      <c r="AB104" s="33" t="n">
        <v>7.6</v>
      </c>
      <c r="AC104" s="33" t="n">
        <v>9</v>
      </c>
      <c r="AD104" s="33" t="n">
        <v>6.7</v>
      </c>
      <c r="AE104" s="33" t="n">
        <v>8.199999999999999</v>
      </c>
      <c r="AF104" s="33" t="n">
        <v>5.5</v>
      </c>
      <c r="AG104" s="33" t="n">
        <v>6.1</v>
      </c>
      <c r="AH104" s="33" t="n">
        <v>6.2</v>
      </c>
      <c r="AI104" s="36" t="n">
        <v>2.5</v>
      </c>
      <c r="AJ104" s="36" t="n">
        <v>6.6</v>
      </c>
      <c r="AK104" s="36" t="n">
        <v>5.7</v>
      </c>
      <c r="AL104" s="36" t="n">
        <v>6.8</v>
      </c>
      <c r="AM104" s="36" t="n">
        <v>5.5</v>
      </c>
      <c r="AN104" s="36" t="n">
        <v>5.8</v>
      </c>
      <c r="AO104" s="47" t="n">
        <v>7.3</v>
      </c>
      <c r="AP104" s="47" t="n">
        <v>7.3</v>
      </c>
      <c r="AQ104" s="47" t="n">
        <v>6.3</v>
      </c>
      <c r="AR104" s="36" t="n">
        <v>6.4</v>
      </c>
      <c r="AS104" s="36" t="n">
        <v>4.4</v>
      </c>
      <c r="AT104" s="36" t="n">
        <v>1.4</v>
      </c>
      <c r="AU104" s="36" t="n">
        <v>6.6</v>
      </c>
      <c r="AV104" s="36" t="n">
        <v>6.4</v>
      </c>
      <c r="AW104" s="36" t="n">
        <v>4</v>
      </c>
      <c r="AX104" s="36" t="n">
        <v>5.8</v>
      </c>
      <c r="AY104" s="36" t="n">
        <v>5.9</v>
      </c>
      <c r="AZ104" s="36" t="n">
        <v>9.1</v>
      </c>
      <c r="BA104" s="36" t="n">
        <v>8.1</v>
      </c>
      <c r="BB104" s="36" t="n">
        <v>8</v>
      </c>
      <c r="BC104" s="36" t="n">
        <v>4.4</v>
      </c>
      <c r="BD104" s="36" t="n">
        <v>10</v>
      </c>
      <c r="BE104" s="36" t="n">
        <v>4.5</v>
      </c>
      <c r="BF104" s="36" t="n">
        <v>8.5</v>
      </c>
      <c r="BG104" s="36" t="n">
        <v>5.2</v>
      </c>
      <c r="BH104" s="36" t="n">
        <v>6</v>
      </c>
      <c r="BI104" s="36" t="n">
        <v>7.5</v>
      </c>
      <c r="BJ104" s="36" t="n">
        <v>6.3</v>
      </c>
      <c r="BK104" s="36" t="n">
        <v>5</v>
      </c>
      <c r="BL104" s="36" t="n">
        <v>10</v>
      </c>
      <c r="BM104" s="36" t="n">
        <v>5.5</v>
      </c>
      <c r="BN104" s="36" t="n">
        <v>3.7</v>
      </c>
      <c r="BO104" s="36" t="n">
        <v>7.2</v>
      </c>
      <c r="BP104" s="36" t="n">
        <v>6.8</v>
      </c>
      <c r="BQ104" s="36" t="n">
        <v>5.4</v>
      </c>
      <c r="BR104" s="36" t="n">
        <v>5.9</v>
      </c>
      <c r="BS104" s="36" t="n">
        <v>8.1</v>
      </c>
      <c r="BT104" s="36" t="n">
        <v>3.8</v>
      </c>
      <c r="BU104" s="36" t="n">
        <v>5.9</v>
      </c>
      <c r="BV104" s="33" t="s">
        <v>122</v>
      </c>
      <c r="BW104" s="33" t="s">
        <v>935</v>
      </c>
      <c r="BX104" s="33" t="s">
        <v>168</v>
      </c>
      <c r="BY104" s="33" t="s">
        <v>156</v>
      </c>
      <c r="BZ104" s="33" t="s">
        <v>936</v>
      </c>
      <c r="CA104" s="33" t="s">
        <v>937</v>
      </c>
      <c r="CB104" s="33" t="s">
        <v>938</v>
      </c>
      <c r="CC104" s="33" t="s"/>
      <c r="CD104" s="33" t="s">
        <v>129</v>
      </c>
      <c r="CE104" s="33" t="s">
        <v>384</v>
      </c>
      <c r="CF104" s="33" t="s">
        <v>160</v>
      </c>
      <c r="CG104" s="33" t="s">
        <v>484</v>
      </c>
      <c r="CH104" s="33" t="s">
        <v>132</v>
      </c>
      <c r="CI104" s="33" t="s">
        <v>174</v>
      </c>
      <c r="CJ104" s="33" t="s">
        <v>121</v>
      </c>
      <c r="CK104" s="33" t="n">
        <v>6.3</v>
      </c>
      <c r="CL104" s="33" t="n">
        <v>9.699999999999999</v>
      </c>
      <c r="CM104" s="33" t="n">
        <v>89</v>
      </c>
      <c r="CN104" s="27" t="n">
        <v>0.89</v>
      </c>
    </row>
    <row customHeight="1" ht="13.9" r="105" spans="1:92">
      <c r="A105" s="33" t="s">
        <v>939</v>
      </c>
      <c r="B105" s="33" t="s">
        <v>940</v>
      </c>
      <c r="C105" s="33">
        <f>BX105&amp;"/"&amp;BV105&amp;"/"&amp;BY105</f>
        <v/>
      </c>
      <c r="D105" s="176">
        <f>AVERAGE(H105:L105)</f>
        <v/>
      </c>
      <c r="E105" s="176">
        <f>AVERAGE(M105:N105)</f>
        <v/>
      </c>
      <c r="F105" s="176">
        <f>AVERAGE(O105)</f>
        <v/>
      </c>
      <c r="G105" s="176">
        <f>AVERAGE(P105:Q105)</f>
        <v/>
      </c>
      <c r="H105" s="175" t="n">
        <v>4.8</v>
      </c>
      <c r="I105" s="175" t="n">
        <v>5.2</v>
      </c>
      <c r="J105" s="175" t="n">
        <v>6.9</v>
      </c>
      <c r="K105" s="175" t="n">
        <v>4.2</v>
      </c>
      <c r="L105" s="175" t="n">
        <v>10</v>
      </c>
      <c r="M105" s="175" t="n">
        <v>7.6</v>
      </c>
      <c r="N105" s="175" t="n">
        <v>4.8</v>
      </c>
      <c r="O105" s="175" t="n">
        <v>5.3</v>
      </c>
      <c r="P105" s="175" t="n">
        <v>5.2</v>
      </c>
      <c r="Q105" s="175" t="n">
        <v>7.4</v>
      </c>
      <c r="R105" s="33" t="s">
        <v>121</v>
      </c>
      <c r="S105" s="33" t="n">
        <v>6.3</v>
      </c>
      <c r="T105" s="33" t="n">
        <v>9.5</v>
      </c>
      <c r="U105" s="33" t="n">
        <v>67</v>
      </c>
      <c r="V105" s="33" t="n">
        <v>4.8</v>
      </c>
      <c r="W105" s="33" t="n">
        <v>5.2</v>
      </c>
      <c r="X105" s="33" t="n">
        <v>6.3</v>
      </c>
      <c r="Y105" s="33" t="n">
        <v>6.2</v>
      </c>
      <c r="Z105" s="33" t="n">
        <v>6</v>
      </c>
      <c r="AA105" s="33" t="n">
        <v>9.199999999999999</v>
      </c>
      <c r="AB105" s="33" t="n">
        <v>4.2</v>
      </c>
      <c r="AC105" s="33" t="n">
        <v>10</v>
      </c>
      <c r="AD105" s="33" t="n">
        <v>7.6</v>
      </c>
      <c r="AE105" s="33" t="n">
        <v>4.8</v>
      </c>
      <c r="AF105" s="33" t="n">
        <v>5.3</v>
      </c>
      <c r="AG105" s="33" t="n">
        <v>5.2</v>
      </c>
      <c r="AH105" s="33" t="n">
        <v>7.4</v>
      </c>
      <c r="AI105" s="36" t="n">
        <v>8.199999999999999</v>
      </c>
      <c r="AJ105" s="36" t="n">
        <v>3</v>
      </c>
      <c r="AK105" s="36" t="n">
        <v>4</v>
      </c>
      <c r="AL105" s="36" t="n">
        <v>2.4</v>
      </c>
      <c r="AM105" s="36" t="n">
        <v>7.6</v>
      </c>
      <c r="AN105" s="36" t="n">
        <v>5.8</v>
      </c>
      <c r="AO105" s="47" t="n">
        <v>7.3</v>
      </c>
      <c r="AP105" s="47" t="n">
        <v>3.7</v>
      </c>
      <c r="AQ105" s="47" t="n">
        <v>7</v>
      </c>
      <c r="AR105" s="36" t="n">
        <v>6.4</v>
      </c>
      <c r="AS105" s="36" t="n">
        <v>8.300000000000001</v>
      </c>
      <c r="AT105" s="36" t="n">
        <v>3.1</v>
      </c>
      <c r="AU105" s="36" t="n">
        <v>3.6</v>
      </c>
      <c r="AV105" s="36" t="n">
        <v>6.4</v>
      </c>
      <c r="AW105" s="36" t="n">
        <v>7.5</v>
      </c>
      <c r="AX105" s="36" t="n">
        <v>9.699999999999999</v>
      </c>
      <c r="AY105" s="36" t="n">
        <v>6.5</v>
      </c>
      <c r="AZ105" s="36" t="n">
        <v>7.2</v>
      </c>
      <c r="BA105" s="36" t="n">
        <v>6.2</v>
      </c>
      <c r="BB105" s="36" t="n">
        <v>6.8</v>
      </c>
      <c r="BC105" s="36" t="n">
        <v>1</v>
      </c>
      <c r="BD105" s="36" t="n">
        <v>10</v>
      </c>
      <c r="BE105" s="36" t="n">
        <v>8.5</v>
      </c>
      <c r="BF105" s="36" t="n">
        <v>10</v>
      </c>
      <c r="BG105" s="36" t="n">
        <v>6.9</v>
      </c>
      <c r="BH105" s="36" t="n">
        <v>6</v>
      </c>
      <c r="BI105" s="36" t="n">
        <v>7.5</v>
      </c>
      <c r="BJ105" s="36" t="n">
        <v>3.6</v>
      </c>
      <c r="BK105" s="36" t="n">
        <v>8.699999999999999</v>
      </c>
      <c r="BL105" s="36" t="n">
        <v>3</v>
      </c>
      <c r="BM105" s="36" t="n">
        <v>4.2</v>
      </c>
      <c r="BN105" s="36" t="n">
        <v>8</v>
      </c>
      <c r="BO105" s="36" t="n">
        <v>3.8</v>
      </c>
      <c r="BP105" s="36" t="n">
        <v>5.4</v>
      </c>
      <c r="BQ105" s="36" t="n">
        <v>4.4</v>
      </c>
      <c r="BR105" s="36" t="n">
        <v>5.9</v>
      </c>
      <c r="BS105" s="36" t="n">
        <v>5.3</v>
      </c>
      <c r="BT105" s="36" t="n">
        <v>10</v>
      </c>
      <c r="BU105" s="36" t="n">
        <v>4.8</v>
      </c>
      <c r="BV105" s="33" t="s">
        <v>122</v>
      </c>
      <c r="BW105" s="33" t="s">
        <v>541</v>
      </c>
      <c r="BX105" s="33" t="s">
        <v>168</v>
      </c>
      <c r="BY105" s="33" t="s">
        <v>156</v>
      </c>
      <c r="BZ105" s="33" t="s">
        <v>941</v>
      </c>
      <c r="CA105" s="33" t="s">
        <v>942</v>
      </c>
      <c r="CB105" s="33" t="s">
        <v>943</v>
      </c>
      <c r="CC105" s="33" t="s"/>
      <c r="CD105" s="33" t="s">
        <v>129</v>
      </c>
      <c r="CE105" s="33" t="s">
        <v>130</v>
      </c>
      <c r="CF105" s="33" t="s">
        <v>130</v>
      </c>
      <c r="CG105" s="33" t="s">
        <v>944</v>
      </c>
      <c r="CH105" s="33" t="s">
        <v>148</v>
      </c>
      <c r="CI105" s="33" t="s">
        <v>174</v>
      </c>
      <c r="CJ105" s="33" t="s">
        <v>121</v>
      </c>
      <c r="CK105" s="33" t="n">
        <v>6.3</v>
      </c>
      <c r="CL105" s="33" t="n">
        <v>9.5</v>
      </c>
      <c r="CM105" s="33" t="n">
        <v>67</v>
      </c>
      <c r="CN105" s="27" t="n">
        <v>0.86</v>
      </c>
    </row>
    <row customHeight="1" ht="13.9" r="106" spans="1:92">
      <c r="A106" s="33" t="s">
        <v>945</v>
      </c>
      <c r="B106" s="33" t="s">
        <v>946</v>
      </c>
      <c r="C106" s="33">
        <f>BX106&amp;"/"&amp;BV106&amp;"/"&amp;BY106</f>
        <v/>
      </c>
      <c r="D106" s="176">
        <f>AVERAGE(H106:L106)</f>
        <v/>
      </c>
      <c r="E106" s="176">
        <f>AVERAGE(M106:N106)</f>
        <v/>
      </c>
      <c r="F106" s="171">
        <f>AVERAGE(O106)</f>
        <v/>
      </c>
      <c r="G106" s="171">
        <f>AVERAGE(P106:Q106)</f>
        <v/>
      </c>
      <c r="H106" s="175" t="n">
        <v>4.7</v>
      </c>
      <c r="I106" s="175" t="n">
        <v>4.6</v>
      </c>
      <c r="J106" s="175" t="n">
        <v>4.8</v>
      </c>
      <c r="K106" s="175" t="n">
        <v>7.2</v>
      </c>
      <c r="L106" s="175" t="n">
        <v>5</v>
      </c>
      <c r="M106" s="175" t="n">
        <v>7.8</v>
      </c>
      <c r="N106" s="175" t="n">
        <v>4.3</v>
      </c>
      <c r="O106" s="175" t="n">
        <v>5.2</v>
      </c>
      <c r="P106" s="175" t="n">
        <v>2.5</v>
      </c>
      <c r="Q106" s="175" t="n">
        <v>2.1</v>
      </c>
      <c r="R106" s="33" t="s">
        <v>121</v>
      </c>
      <c r="S106" s="33" t="n">
        <v>1.6</v>
      </c>
      <c r="T106" s="33" t="n">
        <v>9.199999999999999</v>
      </c>
      <c r="U106" s="33" t="n">
        <v>111</v>
      </c>
      <c r="V106" s="33" t="n">
        <v>4.7</v>
      </c>
      <c r="W106" s="33" t="n">
        <v>4.6</v>
      </c>
      <c r="X106" s="33" t="n">
        <v>4.5</v>
      </c>
      <c r="Y106" s="33" t="n">
        <v>5.1</v>
      </c>
      <c r="Z106" s="33" t="n">
        <v>5.3</v>
      </c>
      <c r="AA106" s="33" t="n">
        <v>4.4</v>
      </c>
      <c r="AB106" s="33" t="n">
        <v>7.2</v>
      </c>
      <c r="AC106" s="33" t="n">
        <v>5</v>
      </c>
      <c r="AD106" s="33" t="n">
        <v>7.8</v>
      </c>
      <c r="AE106" s="33" t="n">
        <v>4.3</v>
      </c>
      <c r="AF106" s="33" t="n">
        <v>5.2</v>
      </c>
      <c r="AG106" s="33" t="n">
        <v>2.5</v>
      </c>
      <c r="AH106" s="33" t="n">
        <v>2.1</v>
      </c>
      <c r="AI106" s="36" t="n">
        <v>4.4</v>
      </c>
      <c r="AJ106" s="36" t="n">
        <v>6.6</v>
      </c>
      <c r="AK106" s="36" t="n">
        <v>4</v>
      </c>
      <c r="AL106" s="36" t="n">
        <v>3</v>
      </c>
      <c r="AM106" s="36" t="n">
        <v>5.5</v>
      </c>
      <c r="AN106" s="36" t="n">
        <v>5.8</v>
      </c>
      <c r="AO106" s="47" t="n">
        <v>6.4</v>
      </c>
      <c r="AP106" s="47" t="n">
        <v>1.9</v>
      </c>
      <c r="AQ106" s="47" t="n">
        <v>6.3</v>
      </c>
      <c r="AR106" s="36" t="n">
        <v>4.6</v>
      </c>
      <c r="AS106" s="36" t="n">
        <v>6.3</v>
      </c>
      <c r="AT106" s="36" t="n">
        <v>4.8</v>
      </c>
      <c r="AU106" s="36" t="n">
        <v>6</v>
      </c>
      <c r="AV106" s="36" t="n">
        <v>4.5</v>
      </c>
      <c r="AW106" s="36" t="n">
        <v>5.7</v>
      </c>
      <c r="AX106" s="36" t="n">
        <v>6.3</v>
      </c>
      <c r="AY106" s="36" t="n">
        <v>6.5</v>
      </c>
      <c r="AZ106" s="36" t="n">
        <v>1.6</v>
      </c>
      <c r="BA106" s="36" t="n">
        <v>9.1</v>
      </c>
      <c r="BB106" s="36" t="n">
        <v>5.6</v>
      </c>
      <c r="BC106" s="36" t="n">
        <v>5</v>
      </c>
      <c r="BD106" s="36" t="n">
        <v>8.5</v>
      </c>
      <c r="BE106" s="36" t="n">
        <v>4.5</v>
      </c>
      <c r="BF106" s="36" t="n">
        <v>2.5</v>
      </c>
      <c r="BG106" s="36" t="n">
        <v>4</v>
      </c>
      <c r="BH106" s="36" t="n">
        <v>9.199999999999999</v>
      </c>
      <c r="BI106" s="36" t="n">
        <v>7.5</v>
      </c>
      <c r="BJ106" s="36" t="n">
        <v>1</v>
      </c>
      <c r="BK106" s="36" t="n">
        <v>6.9</v>
      </c>
      <c r="BL106" s="36" t="n">
        <v>6.5</v>
      </c>
      <c r="BM106" s="36" t="n">
        <v>6.2</v>
      </c>
      <c r="BN106" s="36" t="n">
        <v>5.8</v>
      </c>
      <c r="BO106" s="36" t="n">
        <v>3.8</v>
      </c>
      <c r="BP106" s="36" t="n">
        <v>1.4</v>
      </c>
      <c r="BQ106" s="36" t="n">
        <v>2.7</v>
      </c>
      <c r="BR106" s="36" t="n">
        <v>4.5</v>
      </c>
      <c r="BS106" s="36" t="n">
        <v>1.6</v>
      </c>
      <c r="BT106" s="36" t="n">
        <v>2.6</v>
      </c>
      <c r="BU106" s="36" t="n">
        <v>5.9</v>
      </c>
      <c r="BV106" s="33" t="s">
        <v>122</v>
      </c>
      <c r="BW106" s="33" t="s">
        <v>947</v>
      </c>
      <c r="BX106" s="33" t="s">
        <v>302</v>
      </c>
      <c r="BY106" s="33" t="s">
        <v>125</v>
      </c>
      <c r="BZ106" s="33" t="s">
        <v>948</v>
      </c>
      <c r="CA106" s="33" t="s">
        <v>949</v>
      </c>
      <c r="CB106" s="33" t="s">
        <v>950</v>
      </c>
      <c r="CC106" s="33" t="s"/>
      <c r="CD106" s="33" t="s">
        <v>129</v>
      </c>
      <c r="CE106" s="33" t="s">
        <v>130</v>
      </c>
      <c r="CF106" s="33" t="s">
        <v>160</v>
      </c>
      <c r="CG106" s="33" t="s">
        <v>951</v>
      </c>
      <c r="CH106" s="33" t="s">
        <v>132</v>
      </c>
      <c r="CI106" s="33" t="s">
        <v>133</v>
      </c>
      <c r="CJ106" s="33" t="s">
        <v>121</v>
      </c>
      <c r="CK106" s="33" t="s">
        <v>584</v>
      </c>
      <c r="CL106" s="33" t="s">
        <v>279</v>
      </c>
      <c r="CM106" s="33" t="s">
        <v>952</v>
      </c>
      <c r="CN106" s="33" t="s">
        <v>953</v>
      </c>
    </row>
    <row customHeight="1" ht="13.9" r="107" spans="1:92">
      <c r="A107" s="33" t="s">
        <v>954</v>
      </c>
      <c r="B107" s="33" t="s">
        <v>955</v>
      </c>
      <c r="C107" s="33">
        <f>BX107&amp;"/"&amp;BV107&amp;"/"&amp;BY107</f>
        <v/>
      </c>
      <c r="D107" s="176">
        <f>AVERAGE(H107:L107)</f>
        <v/>
      </c>
      <c r="E107" s="176">
        <f>AVERAGE(M107:N107)</f>
        <v/>
      </c>
      <c r="F107" s="171">
        <f>AVERAGE(O107)</f>
        <v/>
      </c>
      <c r="G107" s="171">
        <f>AVERAGE(P107:Q107)</f>
        <v/>
      </c>
      <c r="H107" s="175" t="n">
        <v>6.5</v>
      </c>
      <c r="I107" s="175" t="n">
        <v>7.2</v>
      </c>
      <c r="J107" s="175" t="n">
        <v>8.300000000000001</v>
      </c>
      <c r="K107" s="175" t="n">
        <v>8.699999999999999</v>
      </c>
      <c r="L107" s="175" t="n">
        <v>10</v>
      </c>
      <c r="M107" s="175" t="n">
        <v>7.7</v>
      </c>
      <c r="N107" s="175" t="n">
        <v>7.9</v>
      </c>
      <c r="O107" s="175" t="n">
        <v>6.7</v>
      </c>
      <c r="P107" s="175" t="n">
        <v>8.699999999999999</v>
      </c>
      <c r="Q107" s="175" t="n">
        <v>6.2</v>
      </c>
      <c r="R107" s="33" t="s">
        <v>121</v>
      </c>
      <c r="S107" s="33" t="n">
        <v>5.4</v>
      </c>
      <c r="T107" s="33" t="n">
        <v>8.4</v>
      </c>
      <c r="U107" s="33" t="n">
        <v>89</v>
      </c>
      <c r="V107" s="33" t="n">
        <v>6.5</v>
      </c>
      <c r="W107" s="33" t="n">
        <v>7.2</v>
      </c>
      <c r="X107" s="33" t="n">
        <v>7.8</v>
      </c>
      <c r="Y107" s="33" t="n">
        <v>5.5</v>
      </c>
      <c r="Z107" s="33" t="n">
        <v>9.9</v>
      </c>
      <c r="AA107" s="33" t="n">
        <v>10</v>
      </c>
      <c r="AB107" s="33" t="n">
        <v>8.699999999999999</v>
      </c>
      <c r="AC107" s="33" t="n">
        <v>10</v>
      </c>
      <c r="AD107" s="33" t="n">
        <v>7.7</v>
      </c>
      <c r="AE107" s="33" t="n">
        <v>7.9</v>
      </c>
      <c r="AF107" s="33" t="n">
        <v>6.7</v>
      </c>
      <c r="AG107" s="33" t="n">
        <v>8.699999999999999</v>
      </c>
      <c r="AH107" s="33" t="n">
        <v>6.2</v>
      </c>
      <c r="AI107" s="36" t="n">
        <v>4.4</v>
      </c>
      <c r="AJ107" s="36" t="n">
        <v>6.6</v>
      </c>
      <c r="AK107" s="36" t="n">
        <v>7.5</v>
      </c>
      <c r="AL107" s="36" t="n">
        <v>9.300000000000001</v>
      </c>
      <c r="AM107" s="36" t="n">
        <v>6.2</v>
      </c>
      <c r="AN107" s="36" t="n">
        <v>5.2</v>
      </c>
      <c r="AO107" s="47" t="n">
        <v>7.3</v>
      </c>
      <c r="AP107" s="47" t="n">
        <v>7.3</v>
      </c>
      <c r="AQ107" s="47" t="n">
        <v>6.3</v>
      </c>
      <c r="AR107" s="36" t="n">
        <v>7.1</v>
      </c>
      <c r="AS107" s="36" t="n">
        <v>6.3</v>
      </c>
      <c r="AT107" s="36" t="n">
        <v>3.1</v>
      </c>
      <c r="AU107" s="36" t="n">
        <v>7.2</v>
      </c>
      <c r="AV107" s="36" t="n">
        <v>8.4</v>
      </c>
      <c r="AW107" s="36" t="n">
        <v>9.199999999999999</v>
      </c>
      <c r="AX107" s="36" t="n">
        <v>8.5</v>
      </c>
      <c r="AY107" s="36" t="n">
        <v>7.7</v>
      </c>
      <c r="AZ107" s="36" t="n">
        <v>9.1</v>
      </c>
      <c r="BA107" s="36" t="n">
        <v>7.2</v>
      </c>
      <c r="BB107" s="36" t="n">
        <v>6.8</v>
      </c>
      <c r="BC107" s="36" t="n">
        <v>8.5</v>
      </c>
      <c r="BD107" s="36" t="n">
        <v>10</v>
      </c>
      <c r="BE107" s="36" t="n">
        <v>6.5</v>
      </c>
      <c r="BF107" s="36" t="n">
        <v>8.5</v>
      </c>
      <c r="BG107" s="36" t="n">
        <v>8.699999999999999</v>
      </c>
      <c r="BH107" s="36" t="n">
        <v>6</v>
      </c>
      <c r="BI107" s="36" t="n">
        <v>5.9</v>
      </c>
      <c r="BJ107" s="36" t="n">
        <v>7.4</v>
      </c>
      <c r="BK107" s="36" t="n">
        <v>6.9</v>
      </c>
      <c r="BL107" s="36" t="n">
        <v>6.5</v>
      </c>
      <c r="BM107" s="36" t="n">
        <v>7.6</v>
      </c>
      <c r="BN107" s="36" t="n">
        <v>5.8</v>
      </c>
      <c r="BO107" s="36" t="n">
        <v>5.5</v>
      </c>
      <c r="BP107" s="36" t="n">
        <v>8.800000000000001</v>
      </c>
      <c r="BQ107" s="36" t="n">
        <v>8.1</v>
      </c>
      <c r="BR107" s="36" t="n">
        <v>8</v>
      </c>
      <c r="BS107" s="36" t="n">
        <v>8.1</v>
      </c>
      <c r="BT107" s="36" t="n">
        <v>2.6</v>
      </c>
      <c r="BU107" s="36" t="n">
        <v>7.1</v>
      </c>
      <c r="BV107" s="33" t="s">
        <v>122</v>
      </c>
      <c r="BW107" s="33" t="s">
        <v>956</v>
      </c>
      <c r="BX107" s="33" t="s">
        <v>512</v>
      </c>
      <c r="BY107" s="33" t="s">
        <v>224</v>
      </c>
      <c r="BZ107" s="33" t="s">
        <v>957</v>
      </c>
      <c r="CA107" s="33" t="s">
        <v>958</v>
      </c>
      <c r="CB107" s="33" t="s">
        <v>959</v>
      </c>
      <c r="CC107" s="33" t="s"/>
      <c r="CD107" s="33" t="s">
        <v>129</v>
      </c>
      <c r="CE107" s="33" t="s">
        <v>130</v>
      </c>
      <c r="CF107" s="33" t="s">
        <v>130</v>
      </c>
      <c r="CG107" s="33" t="s">
        <v>960</v>
      </c>
      <c r="CH107" s="33" t="s">
        <v>961</v>
      </c>
      <c r="CI107" s="33" t="s">
        <v>133</v>
      </c>
      <c r="CJ107" s="33" t="s">
        <v>121</v>
      </c>
      <c r="CK107" s="33" t="s">
        <v>229</v>
      </c>
      <c r="CL107" s="33" t="s">
        <v>218</v>
      </c>
      <c r="CM107" s="33" t="s">
        <v>184</v>
      </c>
      <c r="CN107" s="33" t="s">
        <v>477</v>
      </c>
    </row>
    <row customHeight="1" ht="13.9" r="108" spans="1:92">
      <c r="A108" s="33" t="s">
        <v>962</v>
      </c>
      <c r="B108" s="33" t="s">
        <v>963</v>
      </c>
      <c r="C108" s="33">
        <f>BX108&amp;"/"&amp;BV108&amp;"/"&amp;BY108</f>
        <v/>
      </c>
      <c r="D108" s="176">
        <f>AVERAGE(H108:L108)</f>
        <v/>
      </c>
      <c r="E108" s="176">
        <f>AVERAGE(M108:N108)</f>
        <v/>
      </c>
      <c r="F108" s="171">
        <f>AVERAGE(O108)</f>
        <v/>
      </c>
      <c r="G108" s="171">
        <f>AVERAGE(P108:Q108)</f>
        <v/>
      </c>
      <c r="H108" s="175" t="n">
        <v>5.6</v>
      </c>
      <c r="I108" s="175" t="n">
        <v>6.8</v>
      </c>
      <c r="J108" s="175" t="n">
        <v>4.8</v>
      </c>
      <c r="K108" s="175" t="n">
        <v>6.3</v>
      </c>
      <c r="L108" s="175" t="n">
        <v>10</v>
      </c>
      <c r="M108" s="175" t="n">
        <v>4.9</v>
      </c>
      <c r="N108" s="175" t="n">
        <v>4.7</v>
      </c>
      <c r="O108" s="175" t="n">
        <v>4.3</v>
      </c>
      <c r="P108" s="175" t="n">
        <v>1.1</v>
      </c>
      <c r="Q108" s="175" t="n">
        <v>3.4</v>
      </c>
      <c r="R108" s="33" t="s">
        <v>121</v>
      </c>
      <c r="S108" s="33" t="n">
        <v>3</v>
      </c>
      <c r="T108" s="33" t="n">
        <v>9.5</v>
      </c>
      <c r="U108" s="33" t="n">
        <v>76</v>
      </c>
      <c r="V108" s="33" t="n">
        <v>5.6</v>
      </c>
      <c r="W108" s="33" t="n">
        <v>6.8</v>
      </c>
      <c r="X108" s="33" t="n">
        <v>5.3</v>
      </c>
      <c r="Y108" s="33" t="n">
        <v>7.4</v>
      </c>
      <c r="Z108" s="33" t="n">
        <v>2.7</v>
      </c>
      <c r="AA108" s="33" t="n">
        <v>3.6</v>
      </c>
      <c r="AB108" s="33" t="n">
        <v>6.3</v>
      </c>
      <c r="AC108" s="33" t="n">
        <v>10</v>
      </c>
      <c r="AD108" s="33" t="n">
        <v>4.9</v>
      </c>
      <c r="AE108" s="33" t="n">
        <v>4.7</v>
      </c>
      <c r="AF108" s="33" t="n">
        <v>4.3</v>
      </c>
      <c r="AG108" s="33" t="n">
        <v>1.1</v>
      </c>
      <c r="AH108" s="33" t="n">
        <v>3.4</v>
      </c>
      <c r="AI108" s="36" t="n">
        <v>4.4</v>
      </c>
      <c r="AJ108" s="36" t="n">
        <v>8.4</v>
      </c>
      <c r="AK108" s="36" t="n">
        <v>4</v>
      </c>
      <c r="AL108" s="36" t="n">
        <v>3</v>
      </c>
      <c r="AM108" s="36" t="n">
        <v>8.4</v>
      </c>
      <c r="AN108" s="36" t="n">
        <v>8.4</v>
      </c>
      <c r="AO108" s="47" t="n">
        <v>5.5</v>
      </c>
      <c r="AP108" s="47" t="n">
        <v>5.5</v>
      </c>
      <c r="AQ108" s="47" t="n">
        <v>5.1</v>
      </c>
      <c r="AR108" s="36" t="n">
        <v>5.2</v>
      </c>
      <c r="AS108" s="36" t="n">
        <v>8.300000000000001</v>
      </c>
      <c r="AT108" s="36" t="n">
        <v>6.5</v>
      </c>
      <c r="AU108" s="36" t="n">
        <v>1</v>
      </c>
      <c r="AV108" s="36" t="n">
        <v>4.5</v>
      </c>
      <c r="AW108" s="36" t="n">
        <v>5.7</v>
      </c>
      <c r="AX108" s="36" t="n">
        <v>4.1</v>
      </c>
      <c r="AY108" s="36" t="n">
        <v>1.7</v>
      </c>
      <c r="AZ108" s="36" t="n">
        <v>7.2</v>
      </c>
      <c r="BA108" s="36" t="n">
        <v>6.2</v>
      </c>
      <c r="BB108" s="36" t="n">
        <v>8</v>
      </c>
      <c r="BC108" s="36" t="n">
        <v>3.8</v>
      </c>
      <c r="BD108" s="36" t="n">
        <v>8.5</v>
      </c>
      <c r="BE108" s="36" t="n">
        <v>8.5</v>
      </c>
      <c r="BF108" s="36" t="n">
        <v>10</v>
      </c>
      <c r="BG108" s="36" t="n">
        <v>5.2</v>
      </c>
      <c r="BH108" s="36" t="n">
        <v>7.6</v>
      </c>
      <c r="BI108" s="36" t="n">
        <v>2.7</v>
      </c>
      <c r="BJ108" s="36" t="n">
        <v>3.6</v>
      </c>
      <c r="BK108" s="36" t="n">
        <v>5</v>
      </c>
      <c r="BL108" s="36" t="n">
        <v>6.5</v>
      </c>
      <c r="BM108" s="36" t="n">
        <v>5.5</v>
      </c>
      <c r="BN108" s="36" t="n">
        <v>3</v>
      </c>
      <c r="BO108" s="36" t="n">
        <v>5.5</v>
      </c>
      <c r="BP108" s="36" t="n">
        <v>1</v>
      </c>
      <c r="BQ108" s="36" t="n">
        <v>1</v>
      </c>
      <c r="BR108" s="36" t="n">
        <v>3.1</v>
      </c>
      <c r="BS108" s="36" t="n">
        <v>3.4</v>
      </c>
      <c r="BT108" s="36" t="n">
        <v>3.8</v>
      </c>
      <c r="BU108" s="36" t="n">
        <v>5.4</v>
      </c>
      <c r="BV108" s="33" t="s">
        <v>122</v>
      </c>
      <c r="BW108" s="33" t="s">
        <v>964</v>
      </c>
      <c r="BX108" s="33" t="s">
        <v>189</v>
      </c>
      <c r="BY108" s="33" t="s">
        <v>125</v>
      </c>
      <c r="BZ108" s="33" t="s">
        <v>965</v>
      </c>
      <c r="CA108" s="33" t="s">
        <v>966</v>
      </c>
      <c r="CB108" s="33" t="s">
        <v>967</v>
      </c>
      <c r="CC108" s="33" t="s"/>
      <c r="CD108" s="33" t="s">
        <v>129</v>
      </c>
      <c r="CE108" s="33" t="s">
        <v>130</v>
      </c>
      <c r="CF108" s="33" t="s">
        <v>130</v>
      </c>
      <c r="CG108" s="33" t="s">
        <v>968</v>
      </c>
      <c r="CH108" s="33" t="s">
        <v>240</v>
      </c>
      <c r="CI108" s="33" t="s">
        <v>133</v>
      </c>
      <c r="CJ108" s="33" t="s">
        <v>121</v>
      </c>
      <c r="CK108" s="33" t="s">
        <v>162</v>
      </c>
      <c r="CL108" s="33" t="s">
        <v>249</v>
      </c>
      <c r="CM108" s="33" t="s">
        <v>308</v>
      </c>
      <c r="CN108" s="33" t="s">
        <v>969</v>
      </c>
    </row>
    <row customHeight="1" ht="13.9" r="109" spans="1:92">
      <c r="A109" s="33" t="s">
        <v>970</v>
      </c>
      <c r="B109" s="33" t="s">
        <v>971</v>
      </c>
      <c r="C109" s="33">
        <f>BX109&amp;"/"&amp;BV109&amp;"/"&amp;BY109</f>
        <v/>
      </c>
      <c r="D109" s="176">
        <f>AVERAGE(H109:L109)</f>
        <v/>
      </c>
      <c r="E109" s="176">
        <f>AVERAGE(M109:N109)</f>
        <v/>
      </c>
      <c r="F109" s="171">
        <f>AVERAGE(O109)</f>
        <v/>
      </c>
      <c r="G109" s="171">
        <f>AVERAGE(P109:Q109)</f>
        <v/>
      </c>
      <c r="H109" s="175" t="n">
        <v>5.5</v>
      </c>
      <c r="I109" s="175" t="n">
        <v>5.1</v>
      </c>
      <c r="J109" s="175" t="n">
        <v>5.2</v>
      </c>
      <c r="K109" s="175" t="n">
        <v>6.9</v>
      </c>
      <c r="L109" s="175" t="n">
        <v>7.9</v>
      </c>
      <c r="M109" s="175" t="n">
        <v>8.800000000000001</v>
      </c>
      <c r="N109" s="175" t="n">
        <v>6.5</v>
      </c>
      <c r="O109" s="175" t="n">
        <v>7.7</v>
      </c>
      <c r="P109" s="175" t="n">
        <v>5.3</v>
      </c>
      <c r="Q109" s="175" t="n">
        <v>4.7</v>
      </c>
      <c r="R109" s="33" t="s">
        <v>121</v>
      </c>
      <c r="S109" s="33" t="n">
        <v>3.9</v>
      </c>
      <c r="T109" s="33" t="n">
        <v>7.4</v>
      </c>
      <c r="U109" s="33" t="n">
        <v>94</v>
      </c>
      <c r="V109" s="33" t="n">
        <v>5.5</v>
      </c>
      <c r="W109" s="33" t="n">
        <v>5.1</v>
      </c>
      <c r="X109" s="33" t="n">
        <v>3.5</v>
      </c>
      <c r="Y109" s="33" t="n">
        <v>5.2</v>
      </c>
      <c r="Z109" s="33" t="n">
        <v>5.7</v>
      </c>
      <c r="AA109" s="33" t="n">
        <v>6.2</v>
      </c>
      <c r="AB109" s="33" t="n">
        <v>6.9</v>
      </c>
      <c r="AC109" s="33" t="n">
        <v>7.9</v>
      </c>
      <c r="AD109" s="33" t="n">
        <v>8.800000000000001</v>
      </c>
      <c r="AE109" s="33" t="n">
        <v>6.5</v>
      </c>
      <c r="AF109" s="33" t="n">
        <v>7.7</v>
      </c>
      <c r="AG109" s="33" t="n">
        <v>5.3</v>
      </c>
      <c r="AH109" s="33" t="n">
        <v>4.7</v>
      </c>
      <c r="AI109" s="36" t="n">
        <v>2.5</v>
      </c>
      <c r="AJ109" s="36" t="n">
        <v>10</v>
      </c>
      <c r="AK109" s="36" t="n">
        <v>4</v>
      </c>
      <c r="AL109" s="36" t="n">
        <v>6.2</v>
      </c>
      <c r="AM109" s="36" t="n">
        <v>3.4</v>
      </c>
      <c r="AN109" s="36" t="n">
        <v>5.8</v>
      </c>
      <c r="AO109" s="47" t="n">
        <v>7.3</v>
      </c>
      <c r="AP109" s="47" t="n">
        <v>3.7</v>
      </c>
      <c r="AQ109" s="47" t="n">
        <v>1.8</v>
      </c>
      <c r="AR109" s="36" t="n">
        <v>2.8</v>
      </c>
      <c r="AS109" s="36" t="n">
        <v>8.300000000000001</v>
      </c>
      <c r="AT109" s="36" t="n">
        <v>4.8</v>
      </c>
      <c r="AU109" s="36" t="n">
        <v>4.8</v>
      </c>
      <c r="AV109" s="36" t="n">
        <v>6.4</v>
      </c>
      <c r="AW109" s="36" t="n">
        <v>5.7</v>
      </c>
      <c r="AX109" s="36" t="n">
        <v>3.5</v>
      </c>
      <c r="AY109" s="36" t="n">
        <v>5.3</v>
      </c>
      <c r="AZ109" s="36" t="n">
        <v>9.1</v>
      </c>
      <c r="BA109" s="36" t="n">
        <v>6.2</v>
      </c>
      <c r="BB109" s="36" t="n">
        <v>6.8</v>
      </c>
      <c r="BC109" s="36" t="n">
        <v>6.2</v>
      </c>
      <c r="BD109" s="36" t="n">
        <v>10</v>
      </c>
      <c r="BE109" s="36" t="n">
        <v>2.5</v>
      </c>
      <c r="BF109" s="36" t="n">
        <v>8.5</v>
      </c>
      <c r="BG109" s="36" t="n">
        <v>7.5</v>
      </c>
      <c r="BH109" s="36" t="n">
        <v>7.6</v>
      </c>
      <c r="BI109" s="36" t="n">
        <v>7.5</v>
      </c>
      <c r="BJ109" s="36" t="n">
        <v>6.9</v>
      </c>
      <c r="BK109" s="36" t="n">
        <v>3.2</v>
      </c>
      <c r="BL109" s="36" t="n">
        <v>8.199999999999999</v>
      </c>
      <c r="BM109" s="36" t="n">
        <v>8.300000000000001</v>
      </c>
      <c r="BN109" s="36" t="n">
        <v>7.3</v>
      </c>
      <c r="BO109" s="36" t="n">
        <v>5.5</v>
      </c>
      <c r="BP109" s="36" t="n">
        <v>4.1</v>
      </c>
      <c r="BQ109" s="36" t="n">
        <v>5.4</v>
      </c>
      <c r="BR109" s="36" t="n">
        <v>6.6</v>
      </c>
      <c r="BS109" s="36" t="n">
        <v>5.3</v>
      </c>
      <c r="BT109" s="36" t="n">
        <v>3.8</v>
      </c>
      <c r="BU109" s="36" t="n">
        <v>5.9</v>
      </c>
      <c r="BV109" s="33" t="s">
        <v>122</v>
      </c>
      <c r="BW109" s="33" t="s">
        <v>972</v>
      </c>
      <c r="BX109" s="33" t="s">
        <v>361</v>
      </c>
      <c r="BY109" s="33" t="s">
        <v>156</v>
      </c>
      <c r="BZ109" s="33" t="s">
        <v>973</v>
      </c>
      <c r="CA109" s="33" t="s">
        <v>974</v>
      </c>
      <c r="CB109" s="33" t="s">
        <v>975</v>
      </c>
      <c r="CC109" s="33" t="s"/>
      <c r="CD109" s="33" t="s">
        <v>129</v>
      </c>
      <c r="CE109" s="33" t="s">
        <v>160</v>
      </c>
      <c r="CF109" s="33" t="s">
        <v>130</v>
      </c>
      <c r="CG109" s="33" t="s">
        <v>976</v>
      </c>
      <c r="CH109" s="33" t="s">
        <v>132</v>
      </c>
      <c r="CI109" s="33" t="s">
        <v>133</v>
      </c>
      <c r="CJ109" s="33" t="s">
        <v>121</v>
      </c>
      <c r="CK109" s="33" t="s">
        <v>206</v>
      </c>
      <c r="CL109" s="33" t="s">
        <v>977</v>
      </c>
      <c r="CM109" s="33" t="s">
        <v>219</v>
      </c>
      <c r="CN109" s="33" t="s">
        <v>912</v>
      </c>
    </row>
    <row customHeight="1" ht="13.9" r="110" spans="1:92">
      <c r="A110" s="33" t="s">
        <v>978</v>
      </c>
      <c r="B110" s="33" t="s">
        <v>979</v>
      </c>
      <c r="C110" s="33">
        <f>BX110&amp;"/"&amp;BV110&amp;"/"&amp;BY110</f>
        <v/>
      </c>
      <c r="D110" s="176">
        <f>AVERAGE(H110:L110)</f>
        <v/>
      </c>
      <c r="E110" s="176">
        <f>AVERAGE(M110:N110)</f>
        <v/>
      </c>
      <c r="F110" s="176">
        <f>AVERAGE(O110)</f>
        <v/>
      </c>
      <c r="G110" s="176">
        <f>AVERAGE(P110:Q110)</f>
        <v/>
      </c>
      <c r="H110" s="175" t="n">
        <v>3.9</v>
      </c>
      <c r="I110" s="175" t="n">
        <v>7.9</v>
      </c>
      <c r="J110" s="175" t="n">
        <v>6.4</v>
      </c>
      <c r="K110" s="175" t="n">
        <v>7.5</v>
      </c>
      <c r="L110" s="175" t="n">
        <v>3.1</v>
      </c>
      <c r="M110" s="175" t="n">
        <v>8.800000000000001</v>
      </c>
      <c r="N110" s="175" t="n">
        <v>9.199999999999999</v>
      </c>
      <c r="O110" s="175" t="n">
        <v>3.1</v>
      </c>
      <c r="P110" s="175" t="n">
        <v>7.4</v>
      </c>
      <c r="Q110" s="175" t="n">
        <v>2.2</v>
      </c>
      <c r="R110" s="33" t="s">
        <v>121</v>
      </c>
      <c r="S110" s="33" t="n">
        <v>4.4</v>
      </c>
      <c r="T110" s="33" t="n">
        <v>9.4</v>
      </c>
      <c r="U110" s="33" t="n">
        <v>80</v>
      </c>
      <c r="V110" s="33" t="n">
        <v>3.9</v>
      </c>
      <c r="W110" s="33" t="n">
        <v>7.9</v>
      </c>
      <c r="X110" s="33" t="n">
        <v>5.3</v>
      </c>
      <c r="Y110" s="33" t="n">
        <v>5.2</v>
      </c>
      <c r="Z110" s="33" t="n">
        <v>6</v>
      </c>
      <c r="AA110" s="33" t="n">
        <v>9</v>
      </c>
      <c r="AB110" s="33" t="n">
        <v>7.5</v>
      </c>
      <c r="AC110" s="33" t="n">
        <v>3.1</v>
      </c>
      <c r="AD110" s="33" t="n">
        <v>8.800000000000001</v>
      </c>
      <c r="AE110" s="33" t="n">
        <v>9.199999999999999</v>
      </c>
      <c r="AF110" s="33" t="n">
        <v>3.1</v>
      </c>
      <c r="AG110" s="33" t="n">
        <v>7.4</v>
      </c>
      <c r="AH110" s="33" t="n">
        <v>2.2</v>
      </c>
      <c r="AI110" s="36" t="n">
        <v>4.4</v>
      </c>
      <c r="AJ110" s="36" t="n">
        <v>6.6</v>
      </c>
      <c r="AK110" s="36" t="n">
        <v>2.3</v>
      </c>
      <c r="AL110" s="36" t="n">
        <v>4.9</v>
      </c>
      <c r="AM110" s="36" t="n">
        <v>9.1</v>
      </c>
      <c r="AN110" s="36" t="n">
        <v>8.4</v>
      </c>
      <c r="AO110" s="47" t="n">
        <v>7.3</v>
      </c>
      <c r="AP110" s="47" t="n">
        <v>1.9</v>
      </c>
      <c r="AQ110" s="47" t="n">
        <v>7</v>
      </c>
      <c r="AR110" s="36" t="n">
        <v>8.300000000000001</v>
      </c>
      <c r="AS110" s="36" t="n">
        <v>6.3</v>
      </c>
      <c r="AT110" s="36" t="n">
        <v>1.4</v>
      </c>
      <c r="AU110" s="36" t="n">
        <v>5.4</v>
      </c>
      <c r="AV110" s="36" t="n">
        <v>4.5</v>
      </c>
      <c r="AW110" s="36" t="n">
        <v>7.5</v>
      </c>
      <c r="AX110" s="36" t="n">
        <v>10</v>
      </c>
      <c r="AY110" s="36" t="n">
        <v>7.7</v>
      </c>
      <c r="AZ110" s="36" t="n">
        <v>5.3</v>
      </c>
      <c r="BA110" s="36" t="n">
        <v>7.2</v>
      </c>
      <c r="BB110" s="36" t="n">
        <v>8</v>
      </c>
      <c r="BC110" s="36" t="n">
        <v>5</v>
      </c>
      <c r="BD110" s="36" t="n">
        <v>8.5</v>
      </c>
      <c r="BE110" s="36" t="n">
        <v>1</v>
      </c>
      <c r="BF110" s="36" t="n">
        <v>2.5</v>
      </c>
      <c r="BG110" s="36" t="n">
        <v>7.5</v>
      </c>
      <c r="BH110" s="36" t="n">
        <v>7.6</v>
      </c>
      <c r="BI110" s="36" t="n">
        <v>7.5</v>
      </c>
      <c r="BJ110" s="36" t="n">
        <v>6.3</v>
      </c>
      <c r="BK110" s="36" t="n">
        <v>8.699999999999999</v>
      </c>
      <c r="BL110" s="36" t="n">
        <v>8.199999999999999</v>
      </c>
      <c r="BM110" s="36" t="n">
        <v>1.4</v>
      </c>
      <c r="BN110" s="36" t="n">
        <v>3</v>
      </c>
      <c r="BO110" s="36" t="n">
        <v>7.2</v>
      </c>
      <c r="BP110" s="36" t="n">
        <v>6.8</v>
      </c>
      <c r="BQ110" s="36" t="n">
        <v>8.699999999999999</v>
      </c>
      <c r="BR110" s="36" t="n">
        <v>5.9</v>
      </c>
      <c r="BS110" s="36" t="n">
        <v>3.4</v>
      </c>
      <c r="BT110" s="36" t="n">
        <v>1</v>
      </c>
      <c r="BU110" s="36" t="n">
        <v>5.9</v>
      </c>
      <c r="BV110" s="33" t="s">
        <v>122</v>
      </c>
      <c r="BW110" s="33" t="s">
        <v>980</v>
      </c>
      <c r="BX110" s="33" t="s">
        <v>142</v>
      </c>
      <c r="BY110" s="33" t="s">
        <v>125</v>
      </c>
      <c r="BZ110" s="33" t="s">
        <v>981</v>
      </c>
      <c r="CA110" s="33" t="s">
        <v>982</v>
      </c>
      <c r="CB110" s="33" t="s">
        <v>983</v>
      </c>
      <c r="CC110" s="33" t="s"/>
      <c r="CD110" s="33" t="s">
        <v>129</v>
      </c>
      <c r="CE110" s="33" t="s">
        <v>130</v>
      </c>
      <c r="CF110" s="33" t="s">
        <v>130</v>
      </c>
      <c r="CG110" s="33" t="s">
        <v>131</v>
      </c>
      <c r="CH110" s="33" t="s">
        <v>132</v>
      </c>
      <c r="CI110" s="33" t="s">
        <v>174</v>
      </c>
      <c r="CJ110" s="33" t="s">
        <v>121</v>
      </c>
      <c r="CK110" s="33" t="n">
        <v>4.4</v>
      </c>
      <c r="CL110" s="33" t="n">
        <v>9.4</v>
      </c>
      <c r="CM110" s="33" t="n">
        <v>80</v>
      </c>
      <c r="CN110" s="27" t="n">
        <v>0.78</v>
      </c>
    </row>
    <row customHeight="1" ht="13.9" r="111" spans="1:92">
      <c r="A111" s="33" t="s">
        <v>984</v>
      </c>
      <c r="B111" s="33" t="s">
        <v>985</v>
      </c>
      <c r="C111" s="33">
        <f>BX111&amp;"/"&amp;BV111&amp;"/"&amp;BY111</f>
        <v/>
      </c>
      <c r="D111" s="176">
        <f>AVERAGE(H111:L111)</f>
        <v/>
      </c>
      <c r="E111" s="176">
        <f>AVERAGE(M111:N111)</f>
        <v/>
      </c>
      <c r="F111" s="171">
        <f>AVERAGE(O111)</f>
        <v/>
      </c>
      <c r="G111" s="171">
        <f>AVERAGE(P111:Q111)</f>
        <v/>
      </c>
      <c r="H111" s="175" t="n">
        <v>6.6</v>
      </c>
      <c r="I111" s="175" t="n">
        <v>8.1</v>
      </c>
      <c r="J111" s="175" t="n">
        <v>5.7</v>
      </c>
      <c r="K111" s="175" t="n">
        <v>7</v>
      </c>
      <c r="L111" s="175" t="n">
        <v>10</v>
      </c>
      <c r="M111" s="175" t="n">
        <v>9.1</v>
      </c>
      <c r="N111" s="175" t="n">
        <v>5.7</v>
      </c>
      <c r="O111" s="175" t="n">
        <v>6</v>
      </c>
      <c r="P111" s="175" t="n">
        <v>8.5</v>
      </c>
      <c r="Q111" s="175" t="n">
        <v>4.4</v>
      </c>
      <c r="R111" s="33" t="s">
        <v>121</v>
      </c>
      <c r="S111" s="33" t="n">
        <v>7.3</v>
      </c>
      <c r="T111" s="33" t="n">
        <v>9</v>
      </c>
      <c r="U111" s="33" t="n">
        <v>88</v>
      </c>
      <c r="V111" s="33" t="n">
        <v>6.6</v>
      </c>
      <c r="W111" s="33" t="n">
        <v>8.1</v>
      </c>
      <c r="X111" s="33" t="n">
        <v>6.5</v>
      </c>
      <c r="Y111" s="33" t="n">
        <v>2.6</v>
      </c>
      <c r="Z111" s="33" t="n">
        <v>6.6</v>
      </c>
      <c r="AA111" s="33" t="n">
        <v>6.9</v>
      </c>
      <c r="AB111" s="33" t="n">
        <v>7</v>
      </c>
      <c r="AC111" s="33" t="n">
        <v>10</v>
      </c>
      <c r="AD111" s="33" t="n">
        <v>9.1</v>
      </c>
      <c r="AE111" s="33" t="n">
        <v>5.7</v>
      </c>
      <c r="AF111" s="33" t="n">
        <v>6</v>
      </c>
      <c r="AG111" s="33" t="n">
        <v>8.5</v>
      </c>
      <c r="AH111" s="33" t="n">
        <v>4.4</v>
      </c>
      <c r="AI111" s="36" t="n">
        <v>8.199999999999999</v>
      </c>
      <c r="AJ111" s="36" t="n">
        <v>4.8</v>
      </c>
      <c r="AK111" s="36" t="n">
        <v>5.7</v>
      </c>
      <c r="AL111" s="36" t="n">
        <v>8.1</v>
      </c>
      <c r="AM111" s="36" t="n">
        <v>7.6</v>
      </c>
      <c r="AN111" s="36" t="n">
        <v>7.1</v>
      </c>
      <c r="AO111" s="47" t="n">
        <v>6.4</v>
      </c>
      <c r="AP111" s="47" t="n">
        <v>3.7</v>
      </c>
      <c r="AQ111" s="47" t="n">
        <v>8.300000000000001</v>
      </c>
      <c r="AR111" s="36" t="n">
        <v>5.8</v>
      </c>
      <c r="AS111" s="36" t="n">
        <v>2.4</v>
      </c>
      <c r="AT111" s="36" t="n">
        <v>3.1</v>
      </c>
      <c r="AU111" s="36" t="n">
        <v>8.300000000000001</v>
      </c>
      <c r="AV111" s="36" t="n">
        <v>4.5</v>
      </c>
      <c r="AW111" s="36" t="n">
        <v>5.7</v>
      </c>
      <c r="AX111" s="36" t="n">
        <v>5.2</v>
      </c>
      <c r="AY111" s="36" t="n">
        <v>7.7</v>
      </c>
      <c r="AZ111" s="36" t="n">
        <v>6.2</v>
      </c>
      <c r="BA111" s="36" t="n">
        <v>8.1</v>
      </c>
      <c r="BB111" s="36" t="n">
        <v>5.6</v>
      </c>
      <c r="BC111" s="36" t="n">
        <v>5.6</v>
      </c>
      <c r="BD111" s="36" t="n">
        <v>6.5</v>
      </c>
      <c r="BE111" s="36" t="n">
        <v>10</v>
      </c>
      <c r="BF111" s="36" t="n">
        <v>10</v>
      </c>
      <c r="BG111" s="36" t="n">
        <v>8.1</v>
      </c>
      <c r="BH111" s="36" t="n">
        <v>9.199999999999999</v>
      </c>
      <c r="BI111" s="36" t="n">
        <v>5.9</v>
      </c>
      <c r="BJ111" s="36" t="n">
        <v>5.2</v>
      </c>
      <c r="BK111" s="36" t="n">
        <v>8.699999999999999</v>
      </c>
      <c r="BL111" s="36" t="n">
        <v>3</v>
      </c>
      <c r="BM111" s="36" t="n">
        <v>6.2</v>
      </c>
      <c r="BN111" s="36" t="n">
        <v>5.8</v>
      </c>
      <c r="BO111" s="36" t="n">
        <v>5.5</v>
      </c>
      <c r="BP111" s="36" t="n">
        <v>8.1</v>
      </c>
      <c r="BQ111" s="36" t="n">
        <v>7.6</v>
      </c>
      <c r="BR111" s="36" t="n">
        <v>8.699999999999999</v>
      </c>
      <c r="BS111" s="36" t="n">
        <v>5.3</v>
      </c>
      <c r="BT111" s="36" t="n">
        <v>2.6</v>
      </c>
      <c r="BU111" s="36" t="n">
        <v>6.5</v>
      </c>
      <c r="BV111" s="33" t="s">
        <v>140</v>
      </c>
      <c r="BW111" s="33" t="s">
        <v>986</v>
      </c>
      <c r="BX111" s="33" t="s">
        <v>124</v>
      </c>
      <c r="BY111" s="33" t="s">
        <v>125</v>
      </c>
      <c r="BZ111" s="33" t="s">
        <v>987</v>
      </c>
      <c r="CA111" s="33" t="s">
        <v>988</v>
      </c>
      <c r="CB111" s="33" t="s">
        <v>989</v>
      </c>
      <c r="CC111" s="33" t="s"/>
      <c r="CD111" s="33" t="s">
        <v>129</v>
      </c>
      <c r="CE111" s="33" t="s">
        <v>146</v>
      </c>
      <c r="CF111" s="33" t="s">
        <v>130</v>
      </c>
      <c r="CG111" s="33" t="s">
        <v>990</v>
      </c>
      <c r="CH111" s="33" t="s">
        <v>289</v>
      </c>
      <c r="CI111" s="33" t="s">
        <v>133</v>
      </c>
      <c r="CJ111" s="33" t="s">
        <v>121</v>
      </c>
      <c r="CK111" s="33" t="s">
        <v>134</v>
      </c>
      <c r="CL111" s="33" t="s">
        <v>172</v>
      </c>
      <c r="CM111" s="33" t="s">
        <v>991</v>
      </c>
      <c r="CN111" s="33" t="s">
        <v>137</v>
      </c>
    </row>
    <row customHeight="1" ht="13.9" r="112" spans="1:92">
      <c r="A112" s="33" t="s">
        <v>992</v>
      </c>
      <c r="B112" s="33" t="s">
        <v>993</v>
      </c>
      <c r="C112" s="33">
        <f>BX112&amp;"/"&amp;BV112&amp;"/"&amp;BY112</f>
        <v/>
      </c>
      <c r="D112" s="176">
        <f>AVERAGE(H112:L112)</f>
        <v/>
      </c>
      <c r="E112" s="176">
        <f>AVERAGE(M112:N112)</f>
        <v/>
      </c>
      <c r="F112" s="176">
        <f>AVERAGE(O112)</f>
        <v/>
      </c>
      <c r="G112" s="176">
        <f>AVERAGE(P112:Q112)</f>
        <v/>
      </c>
      <c r="H112" s="175" t="n">
        <v>3.2</v>
      </c>
      <c r="I112" s="175" t="n">
        <v>6.5</v>
      </c>
      <c r="J112" s="175" t="n">
        <v>4.7</v>
      </c>
      <c r="K112" s="175" t="n">
        <v>5.8</v>
      </c>
      <c r="L112" s="175" t="n">
        <v>5</v>
      </c>
      <c r="M112" s="175" t="n">
        <v>4.4</v>
      </c>
      <c r="N112" s="175" t="n">
        <v>1.8</v>
      </c>
      <c r="O112" s="175" t="n">
        <v>4.3</v>
      </c>
      <c r="P112" s="175" t="n">
        <v>6.6</v>
      </c>
      <c r="Q112" s="175" t="n">
        <v>6</v>
      </c>
      <c r="R112" s="33" t="s">
        <v>121</v>
      </c>
      <c r="S112" s="33" t="n">
        <v>7.3</v>
      </c>
      <c r="T112" s="33" t="n">
        <v>9</v>
      </c>
      <c r="U112" s="33" t="n">
        <v>71</v>
      </c>
      <c r="V112" s="33" t="n">
        <v>3.2</v>
      </c>
      <c r="W112" s="33" t="n">
        <v>6.5</v>
      </c>
      <c r="X112" s="33" t="n">
        <v>3.9</v>
      </c>
      <c r="Y112" s="33" t="n">
        <v>2</v>
      </c>
      <c r="Z112" s="33" t="n">
        <v>4.4</v>
      </c>
      <c r="AA112" s="33" t="n">
        <v>8.300000000000001</v>
      </c>
      <c r="AB112" s="33" t="n">
        <v>5.8</v>
      </c>
      <c r="AC112" s="33" t="n">
        <v>5</v>
      </c>
      <c r="AD112" s="33" t="n">
        <v>4.4</v>
      </c>
      <c r="AE112" s="33" t="n">
        <v>1.8</v>
      </c>
      <c r="AF112" s="33" t="n">
        <v>4.3</v>
      </c>
      <c r="AG112" s="33" t="n">
        <v>6.6</v>
      </c>
      <c r="AH112" s="33" t="n">
        <v>6</v>
      </c>
      <c r="AI112" s="36" t="n">
        <v>2.5</v>
      </c>
      <c r="AJ112" s="36" t="n">
        <v>8.4</v>
      </c>
      <c r="AK112" s="36" t="n">
        <v>1</v>
      </c>
      <c r="AL112" s="36" t="n">
        <v>6.8</v>
      </c>
      <c r="AM112" s="36" t="n">
        <v>6.9</v>
      </c>
      <c r="AN112" s="36" t="n">
        <v>5.2</v>
      </c>
      <c r="AO112" s="47" t="n">
        <v>5.5</v>
      </c>
      <c r="AP112" s="47" t="n">
        <v>5.5</v>
      </c>
      <c r="AQ112" s="47" t="n">
        <v>2.5</v>
      </c>
      <c r="AR112" s="36" t="n">
        <v>4.6</v>
      </c>
      <c r="AS112" s="36" t="n">
        <v>2.4</v>
      </c>
      <c r="AT112" s="36" t="n">
        <v>3.1</v>
      </c>
      <c r="AU112" s="36" t="n">
        <v>7.7</v>
      </c>
      <c r="AV112" s="36" t="n">
        <v>4.5</v>
      </c>
      <c r="AW112" s="36" t="n">
        <v>2.3</v>
      </c>
      <c r="AX112" s="36" t="n">
        <v>8</v>
      </c>
      <c r="AY112" s="36" t="n">
        <v>6.5</v>
      </c>
      <c r="AZ112" s="36" t="n">
        <v>7.2</v>
      </c>
      <c r="BA112" s="36" t="n">
        <v>5.3</v>
      </c>
      <c r="BB112" s="36" t="n">
        <v>6.8</v>
      </c>
      <c r="BC112" s="36" t="n">
        <v>5</v>
      </c>
      <c r="BD112" s="36" t="n">
        <v>10</v>
      </c>
      <c r="BE112" s="36" t="n">
        <v>1</v>
      </c>
      <c r="BF112" s="36" t="n">
        <v>4.5</v>
      </c>
      <c r="BG112" s="36" t="n">
        <v>5.8</v>
      </c>
      <c r="BH112" s="36" t="n">
        <v>4.4</v>
      </c>
      <c r="BI112" s="36" t="n">
        <v>4.3</v>
      </c>
      <c r="BJ112" s="36" t="n">
        <v>3.6</v>
      </c>
      <c r="BK112" s="36" t="n">
        <v>3.2</v>
      </c>
      <c r="BL112" s="36" t="n">
        <v>3</v>
      </c>
      <c r="BM112" s="36" t="n">
        <v>4.2</v>
      </c>
      <c r="BN112" s="36" t="n">
        <v>4.4</v>
      </c>
      <c r="BO112" s="36" t="n">
        <v>5.5</v>
      </c>
      <c r="BP112" s="36" t="n">
        <v>5.4</v>
      </c>
      <c r="BQ112" s="36" t="n">
        <v>6</v>
      </c>
      <c r="BR112" s="36" t="n">
        <v>8</v>
      </c>
      <c r="BS112" s="36" t="n">
        <v>7.2</v>
      </c>
      <c r="BT112" s="36" t="n">
        <v>2.6</v>
      </c>
      <c r="BU112" s="36" t="n">
        <v>7.7</v>
      </c>
      <c r="BV112" s="33" t="s">
        <v>122</v>
      </c>
      <c r="BW112" s="33" t="s">
        <v>994</v>
      </c>
      <c r="BX112" s="33" t="s">
        <v>380</v>
      </c>
      <c r="BY112" s="33" t="s">
        <v>125</v>
      </c>
      <c r="BZ112" s="33" t="s">
        <v>995</v>
      </c>
      <c r="CA112" s="33" t="s">
        <v>996</v>
      </c>
      <c r="CB112" s="33" t="s">
        <v>997</v>
      </c>
      <c r="CC112" s="33" t="s"/>
      <c r="CD112" s="33" t="s">
        <v>129</v>
      </c>
      <c r="CE112" s="33" t="s">
        <v>146</v>
      </c>
      <c r="CF112" s="33" t="s">
        <v>193</v>
      </c>
      <c r="CG112" s="33" t="s">
        <v>998</v>
      </c>
      <c r="CH112" s="33" t="s">
        <v>999</v>
      </c>
      <c r="CI112" s="33" t="s">
        <v>174</v>
      </c>
      <c r="CJ112" s="33" t="s">
        <v>121</v>
      </c>
      <c r="CK112" s="33" t="n">
        <v>7.3</v>
      </c>
      <c r="CL112" s="33" t="n">
        <v>9</v>
      </c>
      <c r="CM112" s="33" t="n">
        <v>71</v>
      </c>
      <c r="CN112" s="27" t="n">
        <v>0.6899999999999999</v>
      </c>
    </row>
    <row customHeight="1" ht="13.9" r="113" spans="1:92">
      <c r="A113" s="33" t="s">
        <v>1000</v>
      </c>
      <c r="B113" s="33" t="s">
        <v>1001</v>
      </c>
      <c r="C113" s="33">
        <f>BX113&amp;"/"&amp;BV113&amp;"/"&amp;BY113</f>
        <v/>
      </c>
      <c r="D113" s="176">
        <f>AVERAGE(H113:L113)</f>
        <v/>
      </c>
      <c r="E113" s="176">
        <f>AVERAGE(M113:N113)</f>
        <v/>
      </c>
      <c r="F113" s="171">
        <f>AVERAGE(O113)</f>
        <v/>
      </c>
      <c r="G113" s="171">
        <f>AVERAGE(P113:Q113)</f>
        <v/>
      </c>
      <c r="H113" s="175" t="n">
        <v>4.7</v>
      </c>
      <c r="I113" s="175" t="n">
        <v>3.4</v>
      </c>
      <c r="J113" s="175" t="n">
        <v>6.2</v>
      </c>
      <c r="K113" s="175" t="n">
        <v>4.5</v>
      </c>
      <c r="L113" s="175" t="n">
        <v>5</v>
      </c>
      <c r="M113" s="175" t="n">
        <v>2.9</v>
      </c>
      <c r="N113" s="175" t="n">
        <v>8.1</v>
      </c>
      <c r="O113" s="175" t="n">
        <v>3.2</v>
      </c>
      <c r="P113" s="175" t="n">
        <v>4.3</v>
      </c>
      <c r="Q113" s="175" t="n">
        <v>3.7</v>
      </c>
      <c r="R113" s="33" t="s">
        <v>121</v>
      </c>
      <c r="S113" s="33" t="n">
        <v>4.9</v>
      </c>
      <c r="T113" s="33" t="n">
        <v>9</v>
      </c>
      <c r="U113" s="33" t="n">
        <v>99</v>
      </c>
      <c r="V113" s="33" t="n">
        <v>4.7</v>
      </c>
      <c r="W113" s="33" t="n">
        <v>3.4</v>
      </c>
      <c r="X113" s="33" t="n">
        <v>5.9</v>
      </c>
      <c r="Y113" s="33" t="n">
        <v>6.8</v>
      </c>
      <c r="Z113" s="33" t="n">
        <v>5.1</v>
      </c>
      <c r="AA113" s="33" t="n">
        <v>6.9</v>
      </c>
      <c r="AB113" s="33" t="n">
        <v>4.5</v>
      </c>
      <c r="AC113" s="33" t="n">
        <v>5</v>
      </c>
      <c r="AD113" s="33" t="n">
        <v>2.9</v>
      </c>
      <c r="AE113" s="33" t="n">
        <v>8.1</v>
      </c>
      <c r="AF113" s="33" t="n">
        <v>3.2</v>
      </c>
      <c r="AG113" s="33" t="n">
        <v>4.3</v>
      </c>
      <c r="AH113" s="33" t="n">
        <v>3.7</v>
      </c>
      <c r="AI113" s="36" t="n">
        <v>6.3</v>
      </c>
      <c r="AJ113" s="36" t="n">
        <v>1.1</v>
      </c>
      <c r="AK113" s="36" t="n">
        <v>7.5</v>
      </c>
      <c r="AL113" s="36" t="n">
        <v>6.2</v>
      </c>
      <c r="AM113" s="36" t="n">
        <v>4.1</v>
      </c>
      <c r="AN113" s="36" t="n">
        <v>1</v>
      </c>
      <c r="AO113" s="47" t="n">
        <v>3.7</v>
      </c>
      <c r="AP113" s="47" t="n">
        <v>7.3</v>
      </c>
      <c r="AQ113" s="47" t="n">
        <v>6.3</v>
      </c>
      <c r="AR113" s="36" t="n">
        <v>4</v>
      </c>
      <c r="AS113" s="36" t="n">
        <v>8.300000000000001</v>
      </c>
      <c r="AT113" s="36" t="n">
        <v>6.5</v>
      </c>
      <c r="AU113" s="36" t="n">
        <v>7.2</v>
      </c>
      <c r="AV113" s="36" t="n">
        <v>4.5</v>
      </c>
      <c r="AW113" s="36" t="n">
        <v>4</v>
      </c>
      <c r="AX113" s="36" t="n">
        <v>4.1</v>
      </c>
      <c r="AY113" s="36" t="n">
        <v>5.9</v>
      </c>
      <c r="AZ113" s="36" t="n">
        <v>9.1</v>
      </c>
      <c r="BA113" s="36" t="n">
        <v>5.3</v>
      </c>
      <c r="BB113" s="36" t="n">
        <v>4.4</v>
      </c>
      <c r="BC113" s="36" t="n">
        <v>5</v>
      </c>
      <c r="BD113" s="36" t="n">
        <v>10</v>
      </c>
      <c r="BE113" s="36" t="n">
        <v>1</v>
      </c>
      <c r="BF113" s="36" t="n">
        <v>4.5</v>
      </c>
      <c r="BG113" s="36" t="n">
        <v>4.6</v>
      </c>
      <c r="BH113" s="36" t="n">
        <v>2.8</v>
      </c>
      <c r="BI113" s="36" t="n">
        <v>4.3</v>
      </c>
      <c r="BJ113" s="36" t="n">
        <v>8</v>
      </c>
      <c r="BK113" s="36" t="n">
        <v>5</v>
      </c>
      <c r="BL113" s="36" t="n">
        <v>8.199999999999999</v>
      </c>
      <c r="BM113" s="36" t="n">
        <v>3.5</v>
      </c>
      <c r="BN113" s="36" t="n">
        <v>4.4</v>
      </c>
      <c r="BO113" s="36" t="n">
        <v>3.8</v>
      </c>
      <c r="BP113" s="36" t="n">
        <v>4.1</v>
      </c>
      <c r="BQ113" s="36" t="n">
        <v>2.7</v>
      </c>
      <c r="BR113" s="36" t="n">
        <v>6.6</v>
      </c>
      <c r="BS113" s="36" t="n">
        <v>6.2</v>
      </c>
      <c r="BT113" s="36" t="n">
        <v>2.1</v>
      </c>
      <c r="BU113" s="36" t="n">
        <v>4.8</v>
      </c>
      <c r="BV113" s="33" t="s">
        <v>140</v>
      </c>
      <c r="BW113" s="33" t="s">
        <v>1002</v>
      </c>
      <c r="BX113" s="33" t="s">
        <v>380</v>
      </c>
      <c r="BY113" s="33" t="s">
        <v>125</v>
      </c>
      <c r="BZ113" s="33" t="s">
        <v>1003</v>
      </c>
      <c r="CA113" s="33" t="s">
        <v>1004</v>
      </c>
      <c r="CB113" s="33" t="s">
        <v>1005</v>
      </c>
      <c r="CC113" s="33" t="s"/>
      <c r="CD113" s="33" t="s">
        <v>129</v>
      </c>
      <c r="CE113" s="33" t="s">
        <v>130</v>
      </c>
      <c r="CF113" s="33" t="s">
        <v>146</v>
      </c>
      <c r="CG113" s="33" t="s">
        <v>1006</v>
      </c>
      <c r="CH113" s="33" t="s">
        <v>240</v>
      </c>
      <c r="CI113" s="33" t="s">
        <v>133</v>
      </c>
      <c r="CJ113" s="33" t="s">
        <v>121</v>
      </c>
      <c r="CK113" s="33" t="s">
        <v>393</v>
      </c>
      <c r="CL113" s="33" t="s">
        <v>172</v>
      </c>
      <c r="CM113" s="33" t="s">
        <v>196</v>
      </c>
      <c r="CN113" s="33" t="s">
        <v>231</v>
      </c>
    </row>
    <row customHeight="1" ht="13.9" r="114" spans="1:92">
      <c r="A114" s="33" t="s">
        <v>1007</v>
      </c>
      <c r="B114" s="33" t="s">
        <v>1008</v>
      </c>
      <c r="C114" s="33">
        <f>BX114&amp;"/"&amp;BV114&amp;"/"&amp;BY114</f>
        <v/>
      </c>
      <c r="D114" s="176">
        <f>AVERAGE(H114:L114)</f>
        <v/>
      </c>
      <c r="E114" s="176">
        <f>AVERAGE(M114:N114)</f>
        <v/>
      </c>
      <c r="F114" s="176">
        <f>AVERAGE(O114)</f>
        <v/>
      </c>
      <c r="G114" s="176">
        <f>AVERAGE(P114:Q114)</f>
        <v/>
      </c>
      <c r="H114" s="175" t="n">
        <v>4.7</v>
      </c>
      <c r="I114" s="175" t="n">
        <v>8.4</v>
      </c>
      <c r="J114" s="175" t="n">
        <v>4.1</v>
      </c>
      <c r="K114" s="175" t="n">
        <v>7.3</v>
      </c>
      <c r="L114" s="175" t="n">
        <v>6</v>
      </c>
      <c r="M114" s="175" t="n">
        <v>7.7</v>
      </c>
      <c r="N114" s="175" t="n">
        <v>2.4</v>
      </c>
      <c r="O114" s="175" t="n">
        <v>6.9</v>
      </c>
      <c r="P114" s="175" t="n">
        <v>9.199999999999999</v>
      </c>
      <c r="Q114" s="175" t="n">
        <v>7.1</v>
      </c>
      <c r="R114" s="33" t="s">
        <v>121</v>
      </c>
      <c r="S114" s="33" t="n">
        <v>5.4</v>
      </c>
      <c r="T114" s="33" t="n">
        <v>8.699999999999999</v>
      </c>
      <c r="U114" s="33" t="n">
        <v>72</v>
      </c>
      <c r="V114" s="33" t="n">
        <v>4.7</v>
      </c>
      <c r="W114" s="33" t="n">
        <v>8.4</v>
      </c>
      <c r="X114" s="33" t="n">
        <v>1.3</v>
      </c>
      <c r="Y114" s="33" t="n">
        <v>1.2</v>
      </c>
      <c r="Z114" s="33" t="n">
        <v>7</v>
      </c>
      <c r="AA114" s="33" t="n">
        <v>6.9</v>
      </c>
      <c r="AB114" s="33" t="n">
        <v>7.3</v>
      </c>
      <c r="AC114" s="33" t="n">
        <v>6</v>
      </c>
      <c r="AD114" s="33" t="n">
        <v>7.7</v>
      </c>
      <c r="AE114" s="33" t="n">
        <v>2.4</v>
      </c>
      <c r="AF114" s="33" t="n">
        <v>6.9</v>
      </c>
      <c r="AG114" s="33" t="n">
        <v>9.199999999999999</v>
      </c>
      <c r="AH114" s="33" t="n">
        <v>7.1</v>
      </c>
      <c r="AI114" s="36" t="n">
        <v>6.3</v>
      </c>
      <c r="AJ114" s="36" t="n">
        <v>3</v>
      </c>
      <c r="AK114" s="36" t="n">
        <v>5.7</v>
      </c>
      <c r="AL114" s="36" t="n">
        <v>6.8</v>
      </c>
      <c r="AM114" s="36" t="n">
        <v>9.1</v>
      </c>
      <c r="AN114" s="36" t="n">
        <v>7.7</v>
      </c>
      <c r="AO114" s="47" t="n">
        <v>5.5</v>
      </c>
      <c r="AP114" s="47" t="n">
        <v>1.9</v>
      </c>
      <c r="AQ114" s="47" t="n">
        <v>1.2</v>
      </c>
      <c r="AR114" s="36" t="n">
        <v>1.5</v>
      </c>
      <c r="AS114" s="36" t="n">
        <v>2.4</v>
      </c>
      <c r="AT114" s="36" t="n">
        <v>4.8</v>
      </c>
      <c r="AU114" s="36" t="n">
        <v>8.9</v>
      </c>
      <c r="AV114" s="36" t="n">
        <v>6.4</v>
      </c>
      <c r="AW114" s="36" t="n">
        <v>4</v>
      </c>
      <c r="AX114" s="36" t="n">
        <v>6.9</v>
      </c>
      <c r="AY114" s="36" t="n">
        <v>8.9</v>
      </c>
      <c r="AZ114" s="36" t="n">
        <v>3.4</v>
      </c>
      <c r="BA114" s="36" t="n">
        <v>8.1</v>
      </c>
      <c r="BB114" s="36" t="n">
        <v>5.6</v>
      </c>
      <c r="BC114" s="36" t="n">
        <v>6.2</v>
      </c>
      <c r="BD114" s="36" t="n">
        <v>8.5</v>
      </c>
      <c r="BE114" s="36" t="n">
        <v>2.5</v>
      </c>
      <c r="BF114" s="36" t="n">
        <v>6.5</v>
      </c>
      <c r="BG114" s="36" t="n">
        <v>8.699999999999999</v>
      </c>
      <c r="BH114" s="36" t="n">
        <v>7.6</v>
      </c>
      <c r="BI114" s="36" t="n">
        <v>4.3</v>
      </c>
      <c r="BJ114" s="36" t="n">
        <v>1</v>
      </c>
      <c r="BK114" s="36" t="n">
        <v>6.9</v>
      </c>
      <c r="BL114" s="36" t="n">
        <v>3</v>
      </c>
      <c r="BM114" s="36" t="n">
        <v>8.9</v>
      </c>
      <c r="BN114" s="36" t="n">
        <v>6.6</v>
      </c>
      <c r="BO114" s="36" t="n">
        <v>3.8</v>
      </c>
      <c r="BP114" s="36" t="n">
        <v>9.4</v>
      </c>
      <c r="BQ114" s="36" t="n">
        <v>8.699999999999999</v>
      </c>
      <c r="BR114" s="36" t="n">
        <v>8</v>
      </c>
      <c r="BS114" s="36" t="n">
        <v>6.2</v>
      </c>
      <c r="BT114" s="36" t="n">
        <v>4.4</v>
      </c>
      <c r="BU114" s="36" t="n">
        <v>8.9</v>
      </c>
      <c r="BV114" s="33" t="s">
        <v>140</v>
      </c>
      <c r="BW114" s="33" t="s">
        <v>1009</v>
      </c>
      <c r="BX114" s="33" t="s">
        <v>380</v>
      </c>
      <c r="BY114" s="33" t="s">
        <v>156</v>
      </c>
      <c r="BZ114" s="33" t="s">
        <v>1010</v>
      </c>
      <c r="CA114" s="33" t="s">
        <v>1011</v>
      </c>
      <c r="CB114" s="33" t="s">
        <v>1012</v>
      </c>
      <c r="CC114" s="33" t="s"/>
      <c r="CD114" s="33" t="s">
        <v>129</v>
      </c>
      <c r="CE114" s="33" t="s">
        <v>130</v>
      </c>
      <c r="CF114" s="33" t="s">
        <v>130</v>
      </c>
      <c r="CG114" s="33" t="s">
        <v>919</v>
      </c>
      <c r="CH114" s="33" t="s">
        <v>240</v>
      </c>
      <c r="CI114" s="33" t="s">
        <v>174</v>
      </c>
      <c r="CJ114" s="33" t="s">
        <v>121</v>
      </c>
      <c r="CK114" s="33" t="n">
        <v>5.4</v>
      </c>
      <c r="CL114" s="33" t="n">
        <v>8.699999999999999</v>
      </c>
      <c r="CM114" s="33" t="n">
        <v>72</v>
      </c>
      <c r="CN114" s="27" t="n">
        <v>0.76</v>
      </c>
    </row>
    <row customHeight="1" ht="13.9" r="115" spans="1:92">
      <c r="A115" s="33" t="s">
        <v>1013</v>
      </c>
      <c r="B115" s="33" t="s">
        <v>1014</v>
      </c>
      <c r="C115" s="33">
        <f>BX115&amp;"/"&amp;BV115&amp;"/"&amp;BY115</f>
        <v/>
      </c>
      <c r="D115" s="176">
        <f>AVERAGE(H115:L115)</f>
        <v/>
      </c>
      <c r="E115" s="176">
        <f>AVERAGE(M115:N115)</f>
        <v/>
      </c>
      <c r="F115" s="171">
        <f>AVERAGE(O115)</f>
        <v/>
      </c>
      <c r="G115" s="171">
        <f>AVERAGE(P115:Q115)</f>
        <v/>
      </c>
      <c r="H115" s="175" t="n">
        <v>1.1</v>
      </c>
      <c r="I115" s="175" t="n">
        <v>8.4</v>
      </c>
      <c r="J115" s="175" t="n">
        <v>6.1</v>
      </c>
      <c r="K115" s="175" t="n">
        <v>6.4</v>
      </c>
      <c r="L115" s="175" t="n">
        <v>10</v>
      </c>
      <c r="M115" s="175" t="n">
        <v>6.4</v>
      </c>
      <c r="N115" s="175" t="n">
        <v>1.8</v>
      </c>
      <c r="O115" s="175" t="n">
        <v>2.9</v>
      </c>
      <c r="P115" s="175" t="n">
        <v>8.5</v>
      </c>
      <c r="Q115" s="175" t="n">
        <v>5.6</v>
      </c>
      <c r="R115" s="33" t="s">
        <v>335</v>
      </c>
      <c r="S115" s="33" t="n">
        <v>8.199999999999999</v>
      </c>
      <c r="T115" s="33" t="n">
        <v>8.6</v>
      </c>
      <c r="U115" s="33" t="n">
        <v>121</v>
      </c>
      <c r="V115" s="33" t="n">
        <v>1.1</v>
      </c>
      <c r="W115" s="33" t="n">
        <v>8.4</v>
      </c>
      <c r="X115" s="33" t="n">
        <v>5.4</v>
      </c>
      <c r="Y115" s="33" t="n">
        <v>3.7</v>
      </c>
      <c r="Z115" s="33" t="n">
        <v>7.1</v>
      </c>
      <c r="AA115" s="33" t="n">
        <v>8</v>
      </c>
      <c r="AB115" s="33" t="n">
        <v>6.4</v>
      </c>
      <c r="AC115" s="33" t="n">
        <v>10</v>
      </c>
      <c r="AD115" s="33" t="n">
        <v>6.4</v>
      </c>
      <c r="AE115" s="33" t="n">
        <v>1.8</v>
      </c>
      <c r="AF115" s="33" t="n">
        <v>2.9</v>
      </c>
      <c r="AG115" s="33" t="n">
        <v>8.5</v>
      </c>
      <c r="AH115" s="33" t="n">
        <v>5.6</v>
      </c>
      <c r="AI115" s="36" t="n">
        <v>4.4</v>
      </c>
      <c r="AJ115" s="36" t="n">
        <v>1.1</v>
      </c>
      <c r="AK115" s="36" t="n">
        <v>2.3</v>
      </c>
      <c r="AL115" s="36" t="n">
        <v>8.1</v>
      </c>
      <c r="AM115" s="36" t="n">
        <v>8.4</v>
      </c>
      <c r="AN115" s="36" t="n">
        <v>7.1</v>
      </c>
      <c r="AO115" s="47" t="n">
        <v>6.4</v>
      </c>
      <c r="AP115" s="47" t="n">
        <v>3.7</v>
      </c>
      <c r="AQ115" s="47" t="n">
        <v>6.3</v>
      </c>
      <c r="AR115" s="36" t="n">
        <v>5.8</v>
      </c>
      <c r="AS115" s="36" t="n">
        <v>4.4</v>
      </c>
      <c r="AT115" s="36" t="n">
        <v>3.1</v>
      </c>
      <c r="AU115" s="36" t="n">
        <v>7.2</v>
      </c>
      <c r="AV115" s="36" t="n">
        <v>8.4</v>
      </c>
      <c r="AW115" s="36" t="n">
        <v>4</v>
      </c>
      <c r="AX115" s="36" t="n">
        <v>4.1</v>
      </c>
      <c r="AY115" s="36" t="n">
        <v>8.9</v>
      </c>
      <c r="AZ115" s="36" t="n">
        <v>8.1</v>
      </c>
      <c r="BA115" s="36" t="n">
        <v>8.1</v>
      </c>
      <c r="BB115" s="36" t="n">
        <v>4.4</v>
      </c>
      <c r="BC115" s="36" t="n">
        <v>5.6</v>
      </c>
      <c r="BD115" s="36" t="n">
        <v>10</v>
      </c>
      <c r="BE115" s="36" t="n">
        <v>10</v>
      </c>
      <c r="BF115" s="36" t="n">
        <v>8.5</v>
      </c>
      <c r="BG115" s="36" t="n">
        <v>6.3</v>
      </c>
      <c r="BH115" s="36" t="n">
        <v>6</v>
      </c>
      <c r="BI115" s="36" t="n">
        <v>5.9</v>
      </c>
      <c r="BJ115" s="36" t="n">
        <v>3.6</v>
      </c>
      <c r="BK115" s="36" t="n">
        <v>3.2</v>
      </c>
      <c r="BL115" s="36" t="n">
        <v>3</v>
      </c>
      <c r="BM115" s="36" t="n">
        <v>3.5</v>
      </c>
      <c r="BN115" s="36" t="n">
        <v>2.2</v>
      </c>
      <c r="BO115" s="36" t="n">
        <v>5.5</v>
      </c>
      <c r="BP115" s="36" t="n">
        <v>9.4</v>
      </c>
      <c r="BQ115" s="36" t="n">
        <v>7.6</v>
      </c>
      <c r="BR115" s="36" t="n">
        <v>7.3</v>
      </c>
      <c r="BS115" s="36" t="n">
        <v>6.2</v>
      </c>
      <c r="BT115" s="36" t="n">
        <v>1.5</v>
      </c>
      <c r="BU115" s="36" t="n">
        <v>8.9</v>
      </c>
      <c r="BV115" s="33" t="s">
        <v>122</v>
      </c>
      <c r="BW115" s="33" t="s">
        <v>1015</v>
      </c>
      <c r="BX115" s="33" t="s">
        <v>155</v>
      </c>
      <c r="BY115" s="33" t="s">
        <v>125</v>
      </c>
      <c r="BZ115" s="33" t="s">
        <v>1016</v>
      </c>
      <c r="CA115" s="33" t="s">
        <v>1017</v>
      </c>
      <c r="CB115" s="33" t="s">
        <v>1018</v>
      </c>
      <c r="CC115" s="33" t="s"/>
      <c r="CD115" s="33" t="s">
        <v>129</v>
      </c>
      <c r="CE115" s="33" t="s">
        <v>146</v>
      </c>
      <c r="CF115" s="33" t="s">
        <v>130</v>
      </c>
      <c r="CG115" s="33" t="s">
        <v>460</v>
      </c>
      <c r="CH115" s="33" t="s">
        <v>132</v>
      </c>
      <c r="CI115" s="33" t="s">
        <v>133</v>
      </c>
      <c r="CJ115" s="33" t="s">
        <v>335</v>
      </c>
      <c r="CK115" s="33" t="s">
        <v>268</v>
      </c>
      <c r="CL115" s="33" t="s">
        <v>374</v>
      </c>
      <c r="CM115" s="33" t="s">
        <v>1019</v>
      </c>
      <c r="CN115" s="33" t="s">
        <v>376</v>
      </c>
    </row>
    <row customHeight="1" ht="13.9" r="116" spans="1:92">
      <c r="A116" s="33" t="s">
        <v>1020</v>
      </c>
      <c r="B116" s="33" t="s">
        <v>1021</v>
      </c>
      <c r="C116" s="33">
        <f>BX116&amp;"/"&amp;BV116&amp;"/"&amp;BY116</f>
        <v/>
      </c>
      <c r="D116" s="176">
        <f>AVERAGE(H116:L116)</f>
        <v/>
      </c>
      <c r="E116" s="176">
        <f>AVERAGE(M116:N116)</f>
        <v/>
      </c>
      <c r="F116" s="171">
        <f>AVERAGE(O116)</f>
        <v/>
      </c>
      <c r="G116" s="171">
        <f>AVERAGE(P116:Q116)</f>
        <v/>
      </c>
      <c r="H116" s="175" t="n">
        <v>9.1</v>
      </c>
      <c r="I116" s="175" t="n">
        <v>9.1</v>
      </c>
      <c r="J116" s="175" t="n">
        <v>7.9</v>
      </c>
      <c r="K116" s="175" t="n">
        <v>8</v>
      </c>
      <c r="L116" s="175" t="n">
        <v>9</v>
      </c>
      <c r="M116" s="175" t="n">
        <v>7.6</v>
      </c>
      <c r="N116" s="175" t="n">
        <v>2.8</v>
      </c>
      <c r="O116" s="175" t="n">
        <v>7.7</v>
      </c>
      <c r="P116" s="175" t="n">
        <v>8.1</v>
      </c>
      <c r="Q116" s="175" t="n">
        <v>8.1</v>
      </c>
      <c r="R116" s="33" t="s">
        <v>177</v>
      </c>
      <c r="S116" s="33" t="n">
        <v>8.699999999999999</v>
      </c>
      <c r="T116" s="33" t="n">
        <v>9.199999999999999</v>
      </c>
      <c r="U116" s="33" t="n">
        <v>63</v>
      </c>
      <c r="V116" s="33" t="n">
        <v>9.1</v>
      </c>
      <c r="W116" s="33" t="n">
        <v>9.1</v>
      </c>
      <c r="X116" s="33" t="n">
        <v>5.3</v>
      </c>
      <c r="Y116" s="33" t="n">
        <v>8.1</v>
      </c>
      <c r="Z116" s="33" t="n">
        <v>8.300000000000001</v>
      </c>
      <c r="AA116" s="33" t="n">
        <v>10</v>
      </c>
      <c r="AB116" s="33" t="n">
        <v>8</v>
      </c>
      <c r="AC116" s="33" t="n">
        <v>9</v>
      </c>
      <c r="AD116" s="33" t="n">
        <v>7.6</v>
      </c>
      <c r="AE116" s="33" t="n">
        <v>2.8</v>
      </c>
      <c r="AF116" s="33" t="n">
        <v>7.7</v>
      </c>
      <c r="AG116" s="33" t="n">
        <v>8.1</v>
      </c>
      <c r="AH116" s="33" t="n">
        <v>8.1</v>
      </c>
      <c r="AI116" s="36" t="n">
        <v>6.3</v>
      </c>
      <c r="AJ116" s="36" t="n">
        <v>8.4</v>
      </c>
      <c r="AK116" s="36" t="n">
        <v>9.199999999999999</v>
      </c>
      <c r="AL116" s="36" t="n">
        <v>7.4</v>
      </c>
      <c r="AM116" s="36" t="n">
        <v>9.1</v>
      </c>
      <c r="AN116" s="36" t="n">
        <v>9</v>
      </c>
      <c r="AO116" s="47" t="n">
        <v>3.7</v>
      </c>
      <c r="AP116" s="47" t="n">
        <v>5.5</v>
      </c>
      <c r="AQ116" s="47" t="n">
        <v>7</v>
      </c>
      <c r="AR116" s="36" t="n">
        <v>6.4</v>
      </c>
      <c r="AS116" s="36" t="n">
        <v>8.300000000000001</v>
      </c>
      <c r="AT116" s="36" t="n">
        <v>6.5</v>
      </c>
      <c r="AU116" s="36" t="n">
        <v>7.7</v>
      </c>
      <c r="AV116" s="36" t="n">
        <v>8.4</v>
      </c>
      <c r="AW116" s="36" t="n">
        <v>5.7</v>
      </c>
      <c r="AX116" s="36" t="n">
        <v>9.699999999999999</v>
      </c>
      <c r="AY116" s="36" t="n">
        <v>8.300000000000001</v>
      </c>
      <c r="AZ116" s="36" t="n">
        <v>9.1</v>
      </c>
      <c r="BA116" s="36" t="n">
        <v>8.1</v>
      </c>
      <c r="BB116" s="36" t="n">
        <v>6.8</v>
      </c>
      <c r="BC116" s="36" t="n">
        <v>6.2</v>
      </c>
      <c r="BD116" s="36" t="n">
        <v>10</v>
      </c>
      <c r="BE116" s="36" t="n">
        <v>4.5</v>
      </c>
      <c r="BF116" s="36" t="n">
        <v>8.5</v>
      </c>
      <c r="BG116" s="36" t="n">
        <v>6.9</v>
      </c>
      <c r="BH116" s="36" t="n">
        <v>7.6</v>
      </c>
      <c r="BI116" s="36" t="n">
        <v>5.9</v>
      </c>
      <c r="BJ116" s="36" t="n">
        <v>3.6</v>
      </c>
      <c r="BK116" s="36" t="n">
        <v>5</v>
      </c>
      <c r="BL116" s="36" t="n">
        <v>3</v>
      </c>
      <c r="BM116" s="36" t="n">
        <v>8.300000000000001</v>
      </c>
      <c r="BN116" s="36" t="n">
        <v>7.3</v>
      </c>
      <c r="BO116" s="36" t="n">
        <v>5.5</v>
      </c>
      <c r="BP116" s="36" t="n">
        <v>8.800000000000001</v>
      </c>
      <c r="BQ116" s="36" t="n">
        <v>6.5</v>
      </c>
      <c r="BR116" s="36" t="n">
        <v>8</v>
      </c>
      <c r="BS116" s="36" t="n">
        <v>8.1</v>
      </c>
      <c r="BT116" s="36" t="n">
        <v>3.8</v>
      </c>
      <c r="BU116" s="36" t="n">
        <v>9.5</v>
      </c>
      <c r="BV116" s="33" t="s">
        <v>122</v>
      </c>
      <c r="BW116" s="33" t="s">
        <v>1022</v>
      </c>
      <c r="BX116" s="33" t="s">
        <v>189</v>
      </c>
      <c r="BY116" s="33" t="s">
        <v>156</v>
      </c>
      <c r="BZ116" s="33" t="s">
        <v>1023</v>
      </c>
      <c r="CA116" s="33" t="s">
        <v>1024</v>
      </c>
      <c r="CB116" s="33" t="s">
        <v>1025</v>
      </c>
      <c r="CC116" s="33" t="s"/>
      <c r="CD116" s="33" t="s">
        <v>129</v>
      </c>
      <c r="CE116" s="33" t="s">
        <v>130</v>
      </c>
      <c r="CF116" s="33" t="s">
        <v>130</v>
      </c>
      <c r="CG116" s="33" t="s">
        <v>1026</v>
      </c>
      <c r="CH116" s="33" t="s">
        <v>148</v>
      </c>
      <c r="CI116" s="33" t="s">
        <v>133</v>
      </c>
      <c r="CJ116" s="33" t="s">
        <v>177</v>
      </c>
      <c r="CK116" s="33" t="s">
        <v>150</v>
      </c>
      <c r="CL116" s="33" t="s">
        <v>279</v>
      </c>
      <c r="CM116" s="33" t="s">
        <v>606</v>
      </c>
      <c r="CN116" s="33" t="s">
        <v>197</v>
      </c>
    </row>
    <row customHeight="1" ht="13.9" r="117" spans="1:92">
      <c r="A117" s="33" t="s">
        <v>1027</v>
      </c>
      <c r="B117" s="33" t="s">
        <v>1028</v>
      </c>
      <c r="C117" s="33">
        <f>BX117&amp;"/"&amp;BV117&amp;"/"&amp;BY117</f>
        <v/>
      </c>
      <c r="D117" s="176">
        <f>AVERAGE(H117:L117)</f>
        <v/>
      </c>
      <c r="E117" s="176">
        <f>AVERAGE(M117:N117)</f>
        <v/>
      </c>
      <c r="F117" s="176">
        <f>AVERAGE(O117)</f>
        <v/>
      </c>
      <c r="G117" s="176">
        <f>AVERAGE(P117:Q117)</f>
        <v/>
      </c>
      <c r="H117" s="175" t="n">
        <v>3.9</v>
      </c>
      <c r="I117" s="175" t="n">
        <v>7</v>
      </c>
      <c r="J117" s="175" t="n">
        <v>7.4</v>
      </c>
      <c r="K117" s="175" t="n">
        <v>7.6</v>
      </c>
      <c r="L117" s="175" t="n">
        <v>10</v>
      </c>
      <c r="M117" s="175" t="n">
        <v>5.8</v>
      </c>
      <c r="N117" s="175" t="n">
        <v>5.2</v>
      </c>
      <c r="O117" s="175" t="n">
        <v>5.8</v>
      </c>
      <c r="P117" s="175" t="n">
        <v>8.1</v>
      </c>
      <c r="Q117" s="175" t="n">
        <v>7.2</v>
      </c>
      <c r="R117" s="33" t="s">
        <v>121</v>
      </c>
      <c r="S117" s="33" t="n">
        <v>6.3</v>
      </c>
      <c r="T117" s="33" t="n">
        <v>9.800000000000001</v>
      </c>
      <c r="U117" s="33" t="n">
        <v>61</v>
      </c>
      <c r="V117" s="33" t="n">
        <v>3.9</v>
      </c>
      <c r="W117" s="33" t="n">
        <v>7</v>
      </c>
      <c r="X117" s="33" t="n">
        <v>6.9</v>
      </c>
      <c r="Y117" s="33" t="n">
        <v>6.8</v>
      </c>
      <c r="Z117" s="33" t="n">
        <v>7.4</v>
      </c>
      <c r="AA117" s="33" t="n">
        <v>8.5</v>
      </c>
      <c r="AB117" s="33" t="n">
        <v>7.6</v>
      </c>
      <c r="AC117" s="33" t="n">
        <v>10</v>
      </c>
      <c r="AD117" s="33" t="n">
        <v>5.8</v>
      </c>
      <c r="AE117" s="33" t="n">
        <v>5.2</v>
      </c>
      <c r="AF117" s="33" t="n">
        <v>5.8</v>
      </c>
      <c r="AG117" s="33" t="n">
        <v>8.1</v>
      </c>
      <c r="AH117" s="33" t="n">
        <v>7.2</v>
      </c>
      <c r="AI117" s="36" t="n">
        <v>6.3</v>
      </c>
      <c r="AJ117" s="36" t="n">
        <v>4.8</v>
      </c>
      <c r="AK117" s="36" t="n">
        <v>2.3</v>
      </c>
      <c r="AL117" s="36" t="n">
        <v>7.4</v>
      </c>
      <c r="AM117" s="36" t="n">
        <v>6.2</v>
      </c>
      <c r="AN117" s="36" t="n">
        <v>6.5</v>
      </c>
      <c r="AO117" s="47" t="n">
        <v>7.3</v>
      </c>
      <c r="AP117" s="47" t="n">
        <v>5.5</v>
      </c>
      <c r="AQ117" s="47" t="n">
        <v>6.3</v>
      </c>
      <c r="AR117" s="36" t="n">
        <v>5.8</v>
      </c>
      <c r="AS117" s="36" t="n">
        <v>8.300000000000001</v>
      </c>
      <c r="AT117" s="36" t="n">
        <v>4.8</v>
      </c>
      <c r="AU117" s="36" t="n">
        <v>7.7</v>
      </c>
      <c r="AV117" s="36" t="n">
        <v>8.4</v>
      </c>
      <c r="AW117" s="36" t="n">
        <v>4</v>
      </c>
      <c r="AX117" s="36" t="n">
        <v>9.1</v>
      </c>
      <c r="AY117" s="36" t="n">
        <v>5.9</v>
      </c>
      <c r="AZ117" s="36" t="n">
        <v>7.2</v>
      </c>
      <c r="BA117" s="36" t="n">
        <v>8.1</v>
      </c>
      <c r="BB117" s="36" t="n">
        <v>6.8</v>
      </c>
      <c r="BC117" s="36" t="n">
        <v>5.6</v>
      </c>
      <c r="BD117" s="36" t="n">
        <v>10</v>
      </c>
      <c r="BE117" s="36" t="n">
        <v>10</v>
      </c>
      <c r="BF117" s="36" t="n">
        <v>8.5</v>
      </c>
      <c r="BG117" s="36" t="n">
        <v>5.2</v>
      </c>
      <c r="BH117" s="36" t="n">
        <v>7.6</v>
      </c>
      <c r="BI117" s="36" t="n">
        <v>4.3</v>
      </c>
      <c r="BJ117" s="36" t="n">
        <v>4.2</v>
      </c>
      <c r="BK117" s="36" t="n">
        <v>6.9</v>
      </c>
      <c r="BL117" s="36" t="n">
        <v>4.8</v>
      </c>
      <c r="BM117" s="36" t="n">
        <v>4.9</v>
      </c>
      <c r="BN117" s="36" t="n">
        <v>5.1</v>
      </c>
      <c r="BO117" s="36" t="n">
        <v>7.2</v>
      </c>
      <c r="BP117" s="36" t="n">
        <v>8.1</v>
      </c>
      <c r="BQ117" s="36" t="n">
        <v>7.1</v>
      </c>
      <c r="BR117" s="36" t="n">
        <v>8</v>
      </c>
      <c r="BS117" s="36" t="n">
        <v>8.1</v>
      </c>
      <c r="BT117" s="36" t="n">
        <v>4.4</v>
      </c>
      <c r="BU117" s="36" t="n">
        <v>7.1</v>
      </c>
      <c r="BV117" s="33" t="s">
        <v>140</v>
      </c>
      <c r="BW117" s="33" t="s">
        <v>1029</v>
      </c>
      <c r="BX117" s="33" t="s">
        <v>534</v>
      </c>
      <c r="BY117" s="33" t="s">
        <v>156</v>
      </c>
      <c r="BZ117" s="33" t="s">
        <v>1030</v>
      </c>
      <c r="CA117" s="33" t="s">
        <v>1031</v>
      </c>
      <c r="CB117" s="33" t="s">
        <v>1032</v>
      </c>
      <c r="CC117" s="33" t="s"/>
      <c r="CD117" s="33" t="s">
        <v>129</v>
      </c>
      <c r="CE117" s="33" t="s">
        <v>146</v>
      </c>
      <c r="CF117" s="33" t="s">
        <v>130</v>
      </c>
      <c r="CG117" s="33" t="s">
        <v>173</v>
      </c>
      <c r="CH117" s="33" t="s">
        <v>132</v>
      </c>
      <c r="CI117" s="33" t="s">
        <v>174</v>
      </c>
      <c r="CJ117" s="33" t="s">
        <v>121</v>
      </c>
      <c r="CK117" s="33" t="n">
        <v>6.3</v>
      </c>
      <c r="CL117" s="33" t="n">
        <v>9.800000000000001</v>
      </c>
      <c r="CM117" s="33" t="n">
        <v>61</v>
      </c>
      <c r="CN117" s="27" t="n">
        <v>0.92</v>
      </c>
    </row>
    <row customHeight="1" ht="13.9" r="118" spans="1:92">
      <c r="A118" s="33" t="s">
        <v>1033</v>
      </c>
      <c r="B118" s="33" t="s">
        <v>1034</v>
      </c>
      <c r="C118" s="33">
        <f>BX118&amp;"/"&amp;BV118&amp;"/"&amp;BY118</f>
        <v/>
      </c>
      <c r="D118" s="176">
        <f>AVERAGE(H118:L118)</f>
        <v/>
      </c>
      <c r="E118" s="176">
        <f>AVERAGE(M118:N118)</f>
        <v/>
      </c>
      <c r="F118" s="171">
        <f>AVERAGE(O118)</f>
        <v/>
      </c>
      <c r="G118" s="171">
        <f>AVERAGE(P118:Q118)</f>
        <v/>
      </c>
      <c r="H118" s="175" t="n">
        <v>6.5</v>
      </c>
      <c r="I118" s="175" t="n">
        <v>4.1</v>
      </c>
      <c r="J118" s="175" t="n">
        <v>7</v>
      </c>
      <c r="K118" s="175" t="n">
        <v>6.4</v>
      </c>
      <c r="L118" s="175" t="n">
        <v>6.8</v>
      </c>
      <c r="M118" s="175" t="n">
        <v>4.9</v>
      </c>
      <c r="N118" s="175" t="n">
        <v>7.4</v>
      </c>
      <c r="O118" s="175" t="n">
        <v>6.5</v>
      </c>
      <c r="P118" s="175" t="n">
        <v>5.2</v>
      </c>
      <c r="Q118" s="175" t="n">
        <v>4.6</v>
      </c>
      <c r="R118" s="33" t="s">
        <v>121</v>
      </c>
      <c r="S118" s="33" t="n">
        <v>3.5</v>
      </c>
      <c r="T118" s="33" t="n">
        <v>9.199999999999999</v>
      </c>
      <c r="U118" s="33" t="n">
        <v>88</v>
      </c>
      <c r="V118" s="33" t="n">
        <v>6.5</v>
      </c>
      <c r="W118" s="33" t="n">
        <v>4.1</v>
      </c>
      <c r="X118" s="33" t="n">
        <v>5.1</v>
      </c>
      <c r="Y118" s="33" t="n">
        <v>7.2</v>
      </c>
      <c r="Z118" s="33" t="n">
        <v>6.6</v>
      </c>
      <c r="AA118" s="33" t="n">
        <v>9</v>
      </c>
      <c r="AB118" s="33" t="n">
        <v>6.4</v>
      </c>
      <c r="AC118" s="33" t="n">
        <v>6.8</v>
      </c>
      <c r="AD118" s="33" t="n">
        <v>4.9</v>
      </c>
      <c r="AE118" s="33" t="n">
        <v>7.4</v>
      </c>
      <c r="AF118" s="33" t="n">
        <v>6.5</v>
      </c>
      <c r="AG118" s="33" t="n">
        <v>5.2</v>
      </c>
      <c r="AH118" s="33" t="n">
        <v>4.6</v>
      </c>
      <c r="AI118" s="36" t="n">
        <v>6.3</v>
      </c>
      <c r="AJ118" s="36" t="n">
        <v>6.6</v>
      </c>
      <c r="AK118" s="36" t="n">
        <v>5.7</v>
      </c>
      <c r="AL118" s="36" t="n">
        <v>4.3</v>
      </c>
      <c r="AM118" s="36" t="n">
        <v>4.8</v>
      </c>
      <c r="AN118" s="36" t="n">
        <v>3.9</v>
      </c>
      <c r="AO118" s="47" t="n">
        <v>4.6</v>
      </c>
      <c r="AP118" s="47" t="n">
        <v>5.5</v>
      </c>
      <c r="AQ118" s="47" t="n">
        <v>5.7</v>
      </c>
      <c r="AR118" s="36" t="n">
        <v>5.2</v>
      </c>
      <c r="AS118" s="36" t="n">
        <v>6.3</v>
      </c>
      <c r="AT118" s="36" t="n">
        <v>8.1</v>
      </c>
      <c r="AU118" s="36" t="n">
        <v>6.6</v>
      </c>
      <c r="AV118" s="36" t="n">
        <v>4.5</v>
      </c>
      <c r="AW118" s="36" t="n">
        <v>7.5</v>
      </c>
      <c r="AX118" s="36" t="n">
        <v>6.9</v>
      </c>
      <c r="AY118" s="36" t="n">
        <v>7.1</v>
      </c>
      <c r="AZ118" s="36" t="n">
        <v>9.1</v>
      </c>
      <c r="BA118" s="36" t="n">
        <v>8.1</v>
      </c>
      <c r="BB118" s="36" t="n">
        <v>6.8</v>
      </c>
      <c r="BC118" s="36" t="n">
        <v>3.3</v>
      </c>
      <c r="BD118" s="36" t="n">
        <v>10</v>
      </c>
      <c r="BE118" s="36" t="n">
        <v>2.5</v>
      </c>
      <c r="BF118" s="36" t="n">
        <v>6.5</v>
      </c>
      <c r="BG118" s="36" t="n">
        <v>5.2</v>
      </c>
      <c r="BH118" s="36" t="n">
        <v>6</v>
      </c>
      <c r="BI118" s="36" t="n">
        <v>4.3</v>
      </c>
      <c r="BJ118" s="36" t="n">
        <v>4.7</v>
      </c>
      <c r="BK118" s="36" t="n">
        <v>8.699999999999999</v>
      </c>
      <c r="BL118" s="36" t="n">
        <v>6.5</v>
      </c>
      <c r="BM118" s="36" t="n">
        <v>5.5</v>
      </c>
      <c r="BN118" s="36" t="n">
        <v>5.8</v>
      </c>
      <c r="BO118" s="36" t="n">
        <v>7.2</v>
      </c>
      <c r="BP118" s="36" t="n">
        <v>6.1</v>
      </c>
      <c r="BQ118" s="36" t="n">
        <v>4.4</v>
      </c>
      <c r="BR118" s="36" t="n">
        <v>5.2</v>
      </c>
      <c r="BS118" s="36" t="n">
        <v>6.2</v>
      </c>
      <c r="BT118" s="36" t="n">
        <v>4.4</v>
      </c>
      <c r="BU118" s="36" t="n">
        <v>4.2</v>
      </c>
      <c r="BV118" s="33" t="s">
        <v>140</v>
      </c>
      <c r="BW118" s="33" t="s">
        <v>1035</v>
      </c>
      <c r="BX118" s="33" t="s">
        <v>380</v>
      </c>
      <c r="BY118" s="33" t="s">
        <v>156</v>
      </c>
      <c r="BZ118" s="33" t="s">
        <v>1036</v>
      </c>
      <c r="CA118" s="33" t="s">
        <v>1037</v>
      </c>
      <c r="CB118" s="33" t="s">
        <v>1038</v>
      </c>
      <c r="CC118" s="33" t="s"/>
      <c r="CD118" s="33" t="s">
        <v>129</v>
      </c>
      <c r="CE118" s="33" t="s">
        <v>130</v>
      </c>
      <c r="CF118" s="33" t="s">
        <v>130</v>
      </c>
      <c r="CG118" s="33" t="s">
        <v>771</v>
      </c>
      <c r="CH118" s="33" t="s">
        <v>132</v>
      </c>
      <c r="CI118" s="33" t="s">
        <v>133</v>
      </c>
      <c r="CJ118" s="33" t="s">
        <v>121</v>
      </c>
      <c r="CK118" s="33" t="s">
        <v>248</v>
      </c>
      <c r="CL118" s="33" t="s">
        <v>279</v>
      </c>
      <c r="CM118" s="33" t="s">
        <v>991</v>
      </c>
      <c r="CN118" s="33" t="s">
        <v>137</v>
      </c>
    </row>
    <row customHeight="1" ht="13.9" r="119" spans="1:92">
      <c r="A119" s="33" t="s">
        <v>1039</v>
      </c>
      <c r="B119" s="33" t="s">
        <v>1040</v>
      </c>
      <c r="C119" s="33">
        <f>BX119&amp;"/"&amp;BV119&amp;"/"&amp;BY119</f>
        <v/>
      </c>
      <c r="D119" s="176">
        <f>AVERAGE(H119:L119)</f>
        <v/>
      </c>
      <c r="E119" s="176">
        <f>AVERAGE(M119:N119)</f>
        <v/>
      </c>
      <c r="F119" s="171">
        <f>AVERAGE(O119)</f>
        <v/>
      </c>
      <c r="G119" s="171">
        <f>AVERAGE(P119:Q119)</f>
        <v/>
      </c>
      <c r="H119" s="175" t="n">
        <v>7.5</v>
      </c>
      <c r="I119" s="175" t="n">
        <v>8.1</v>
      </c>
      <c r="J119" s="175" t="n">
        <v>7.9</v>
      </c>
      <c r="K119" s="175" t="n">
        <v>9.1</v>
      </c>
      <c r="L119" s="175" t="n">
        <v>10</v>
      </c>
      <c r="M119" s="175" t="n">
        <v>7.2</v>
      </c>
      <c r="N119" s="175" t="n">
        <v>10</v>
      </c>
      <c r="O119" s="175" t="n">
        <v>6</v>
      </c>
      <c r="P119" s="175" t="n">
        <v>7.9</v>
      </c>
      <c r="Q119" s="175" t="n">
        <v>7.4</v>
      </c>
      <c r="R119" s="33" t="s">
        <v>121</v>
      </c>
      <c r="S119" s="33" t="n">
        <v>7.7</v>
      </c>
      <c r="T119" s="33" t="n">
        <v>9.199999999999999</v>
      </c>
      <c r="U119" s="33" t="n">
        <v>95</v>
      </c>
      <c r="V119" s="33" t="n">
        <v>7.5</v>
      </c>
      <c r="W119" s="33" t="n">
        <v>8.1</v>
      </c>
      <c r="X119" s="33" t="n">
        <v>8</v>
      </c>
      <c r="Y119" s="33" t="n">
        <v>7.9</v>
      </c>
      <c r="Z119" s="33" t="n">
        <v>6</v>
      </c>
      <c r="AA119" s="33" t="n">
        <v>9.5</v>
      </c>
      <c r="AB119" s="33" t="n">
        <v>9.1</v>
      </c>
      <c r="AC119" s="33" t="n">
        <v>10</v>
      </c>
      <c r="AD119" s="33" t="n">
        <v>7.2</v>
      </c>
      <c r="AE119" s="33" t="n">
        <v>10</v>
      </c>
      <c r="AF119" s="33" t="n">
        <v>6</v>
      </c>
      <c r="AG119" s="33" t="n">
        <v>7.9</v>
      </c>
      <c r="AH119" s="33" t="n">
        <v>7.4</v>
      </c>
      <c r="AI119" s="36" t="n">
        <v>8.199999999999999</v>
      </c>
      <c r="AJ119" s="36" t="n">
        <v>6.6</v>
      </c>
      <c r="AK119" s="36" t="n">
        <v>5.7</v>
      </c>
      <c r="AL119" s="36" t="n">
        <v>7.4</v>
      </c>
      <c r="AM119" s="36" t="n">
        <v>8.4</v>
      </c>
      <c r="AN119" s="36" t="n">
        <v>7.1</v>
      </c>
      <c r="AO119" s="47" t="n">
        <v>6.4</v>
      </c>
      <c r="AP119" s="47" t="n">
        <v>7.3</v>
      </c>
      <c r="AQ119" s="47" t="n">
        <v>7.6</v>
      </c>
      <c r="AR119" s="36" t="n">
        <v>7.7</v>
      </c>
      <c r="AS119" s="36" t="n">
        <v>8.300000000000001</v>
      </c>
      <c r="AT119" s="36" t="n">
        <v>4.8</v>
      </c>
      <c r="AU119" s="36" t="n">
        <v>5.4</v>
      </c>
      <c r="AV119" s="36" t="n">
        <v>6.4</v>
      </c>
      <c r="AW119" s="36" t="n">
        <v>5.7</v>
      </c>
      <c r="AX119" s="36" t="n">
        <v>9.699999999999999</v>
      </c>
      <c r="AY119" s="36" t="n">
        <v>7.1</v>
      </c>
      <c r="AZ119" s="36" t="n">
        <v>7.2</v>
      </c>
      <c r="BA119" s="36" t="n">
        <v>7.2</v>
      </c>
      <c r="BB119" s="36" t="n">
        <v>9.300000000000001</v>
      </c>
      <c r="BC119" s="36" t="n">
        <v>6.7</v>
      </c>
      <c r="BD119" s="36" t="n">
        <v>10</v>
      </c>
      <c r="BE119" s="36" t="n">
        <v>6.5</v>
      </c>
      <c r="BF119" s="36" t="n">
        <v>10</v>
      </c>
      <c r="BG119" s="36" t="n">
        <v>4.6</v>
      </c>
      <c r="BH119" s="36" t="n">
        <v>7.6</v>
      </c>
      <c r="BI119" s="36" t="n">
        <v>7.5</v>
      </c>
      <c r="BJ119" s="36" t="n">
        <v>8.5</v>
      </c>
      <c r="BK119" s="36" t="n">
        <v>8.699999999999999</v>
      </c>
      <c r="BL119" s="36" t="n">
        <v>8.199999999999999</v>
      </c>
      <c r="BM119" s="36" t="n">
        <v>7.6</v>
      </c>
      <c r="BN119" s="36" t="n">
        <v>4.4</v>
      </c>
      <c r="BO119" s="36" t="n">
        <v>5.5</v>
      </c>
      <c r="BP119" s="36" t="n">
        <v>7.4</v>
      </c>
      <c r="BQ119" s="36" t="n">
        <v>8.1</v>
      </c>
      <c r="BR119" s="36" t="n">
        <v>7.3</v>
      </c>
      <c r="BS119" s="36" t="n">
        <v>6.2</v>
      </c>
      <c r="BT119" s="36" t="n">
        <v>6.1</v>
      </c>
      <c r="BU119" s="36" t="n">
        <v>7.7</v>
      </c>
      <c r="BV119" s="33" t="s">
        <v>122</v>
      </c>
      <c r="BW119" s="33" t="s">
        <v>1041</v>
      </c>
      <c r="BX119" s="33" t="s">
        <v>638</v>
      </c>
      <c r="BY119" s="33" t="s">
        <v>156</v>
      </c>
      <c r="BZ119" s="33" t="s">
        <v>1042</v>
      </c>
      <c r="CA119" s="33" t="s">
        <v>1043</v>
      </c>
      <c r="CB119" s="33" t="s">
        <v>1044</v>
      </c>
      <c r="CC119" s="33" t="s"/>
      <c r="CD119" s="33" t="s">
        <v>129</v>
      </c>
      <c r="CE119" s="33" t="s">
        <v>172</v>
      </c>
      <c r="CF119" s="33" t="s">
        <v>130</v>
      </c>
      <c r="CG119" s="33" t="s">
        <v>1045</v>
      </c>
      <c r="CH119" s="33" t="s">
        <v>240</v>
      </c>
      <c r="CI119" s="33" t="s">
        <v>133</v>
      </c>
      <c r="CJ119" s="33" t="s">
        <v>121</v>
      </c>
      <c r="CK119" s="33" t="s">
        <v>195</v>
      </c>
      <c r="CL119" s="33" t="s">
        <v>279</v>
      </c>
      <c r="CM119" s="33" t="s">
        <v>394</v>
      </c>
      <c r="CN119" s="33" t="s">
        <v>436</v>
      </c>
    </row>
    <row customHeight="1" ht="13.9" r="120" spans="1:92">
      <c r="A120" s="33" t="s">
        <v>1046</v>
      </c>
      <c r="B120" s="33" t="s">
        <v>1047</v>
      </c>
      <c r="C120" s="33">
        <f>BX120&amp;"/"&amp;BV120&amp;"/"&amp;BY120</f>
        <v/>
      </c>
      <c r="D120" s="176">
        <f>AVERAGE(H120:L120)</f>
        <v/>
      </c>
      <c r="E120" s="176">
        <f>AVERAGE(M120:N120)</f>
        <v/>
      </c>
      <c r="F120" s="176">
        <f>AVERAGE(O120)</f>
        <v/>
      </c>
      <c r="G120" s="176">
        <f>AVERAGE(P120:Q120)</f>
        <v/>
      </c>
      <c r="H120" s="175" t="n">
        <v>4.8</v>
      </c>
      <c r="I120" s="175" t="n">
        <v>4.5</v>
      </c>
      <c r="J120" s="175" t="n">
        <v>5.7</v>
      </c>
      <c r="K120" s="175" t="n">
        <v>6</v>
      </c>
      <c r="L120" s="175" t="n">
        <v>9</v>
      </c>
      <c r="M120" s="175" t="n">
        <v>7.6</v>
      </c>
      <c r="N120" s="175" t="n">
        <v>7</v>
      </c>
      <c r="O120" s="175" t="n">
        <v>3.1</v>
      </c>
      <c r="P120" s="175" t="n">
        <v>4.9</v>
      </c>
      <c r="Q120" s="175" t="n">
        <v>6.5</v>
      </c>
      <c r="R120" s="33" t="s">
        <v>121</v>
      </c>
      <c r="S120" s="33" t="n">
        <v>6.3</v>
      </c>
      <c r="T120" s="33" t="n">
        <v>9.800000000000001</v>
      </c>
      <c r="U120" s="33" t="n">
        <v>94</v>
      </c>
      <c r="V120" s="33" t="n">
        <v>4.8</v>
      </c>
      <c r="W120" s="33" t="n">
        <v>4.5</v>
      </c>
      <c r="X120" s="33" t="n">
        <v>7.5</v>
      </c>
      <c r="Y120" s="33" t="n">
        <v>7.9</v>
      </c>
      <c r="Z120" s="33" t="n">
        <v>3.1</v>
      </c>
      <c r="AA120" s="33" t="n">
        <v>4.4</v>
      </c>
      <c r="AB120" s="33" t="n">
        <v>6</v>
      </c>
      <c r="AC120" s="33" t="n">
        <v>9</v>
      </c>
      <c r="AD120" s="33" t="n">
        <v>7.6</v>
      </c>
      <c r="AE120" s="33" t="n">
        <v>7</v>
      </c>
      <c r="AF120" s="33" t="n">
        <v>3.1</v>
      </c>
      <c r="AG120" s="33" t="n">
        <v>4.9</v>
      </c>
      <c r="AH120" s="33" t="n">
        <v>6.5</v>
      </c>
      <c r="AI120" s="36" t="n">
        <v>6.3</v>
      </c>
      <c r="AJ120" s="36" t="n">
        <v>6.6</v>
      </c>
      <c r="AK120" s="36" t="n">
        <v>2.3</v>
      </c>
      <c r="AL120" s="36" t="n">
        <v>6.2</v>
      </c>
      <c r="AM120" s="36" t="n">
        <v>3.4</v>
      </c>
      <c r="AN120" s="36" t="n">
        <v>4.5</v>
      </c>
      <c r="AO120" s="47" t="n">
        <v>7.3</v>
      </c>
      <c r="AP120" s="47" t="n">
        <v>7.3</v>
      </c>
      <c r="AQ120" s="47" t="n">
        <v>5.7</v>
      </c>
      <c r="AR120" s="36" t="n">
        <v>6.4</v>
      </c>
      <c r="AS120" s="36" t="n">
        <v>6.3</v>
      </c>
      <c r="AT120" s="36" t="n">
        <v>8.1</v>
      </c>
      <c r="AU120" s="36" t="n">
        <v>1.3</v>
      </c>
      <c r="AV120" s="36" t="n">
        <v>8.4</v>
      </c>
      <c r="AW120" s="36" t="n">
        <v>2.3</v>
      </c>
      <c r="AX120" s="36" t="n">
        <v>5.8</v>
      </c>
      <c r="AY120" s="36" t="n">
        <v>5.3</v>
      </c>
      <c r="AZ120" s="36" t="n">
        <v>3.4</v>
      </c>
      <c r="BA120" s="36" t="n">
        <v>6.2</v>
      </c>
      <c r="BB120" s="36" t="n">
        <v>5.6</v>
      </c>
      <c r="BC120" s="36" t="n">
        <v>5.6</v>
      </c>
      <c r="BD120" s="36" t="n">
        <v>10</v>
      </c>
      <c r="BE120" s="36" t="n">
        <v>4.5</v>
      </c>
      <c r="BF120" s="36" t="n">
        <v>8.5</v>
      </c>
      <c r="BG120" s="36" t="n">
        <v>5.2</v>
      </c>
      <c r="BH120" s="36" t="n">
        <v>7.6</v>
      </c>
      <c r="BI120" s="36" t="n">
        <v>7.5</v>
      </c>
      <c r="BJ120" s="36" t="n">
        <v>5.8</v>
      </c>
      <c r="BK120" s="36" t="n">
        <v>6.9</v>
      </c>
      <c r="BL120" s="36" t="n">
        <v>6.5</v>
      </c>
      <c r="BM120" s="36" t="n">
        <v>2.8</v>
      </c>
      <c r="BN120" s="36" t="n">
        <v>1.5</v>
      </c>
      <c r="BO120" s="36" t="n">
        <v>7.2</v>
      </c>
      <c r="BP120" s="36" t="n">
        <v>4.8</v>
      </c>
      <c r="BQ120" s="36" t="n">
        <v>4.9</v>
      </c>
      <c r="BR120" s="36" t="n">
        <v>5.2</v>
      </c>
      <c r="BS120" s="36" t="n">
        <v>8.1</v>
      </c>
      <c r="BT120" s="36" t="n">
        <v>3.8</v>
      </c>
      <c r="BU120" s="36" t="n">
        <v>6.5</v>
      </c>
      <c r="BV120" s="33" t="s">
        <v>140</v>
      </c>
      <c r="BW120" s="33" t="s">
        <v>1048</v>
      </c>
      <c r="BX120" s="33" t="s">
        <v>497</v>
      </c>
      <c r="BY120" s="33" t="s">
        <v>156</v>
      </c>
      <c r="BZ120" s="33" t="s">
        <v>1049</v>
      </c>
      <c r="CA120" s="33" t="s">
        <v>1050</v>
      </c>
      <c r="CB120" s="33" t="s">
        <v>1051</v>
      </c>
      <c r="CC120" s="33" t="s"/>
      <c r="CD120" s="33" t="s">
        <v>129</v>
      </c>
      <c r="CE120" s="33" t="s">
        <v>130</v>
      </c>
      <c r="CF120" s="33" t="s">
        <v>130</v>
      </c>
      <c r="CG120" s="33" t="s">
        <v>1052</v>
      </c>
      <c r="CH120" s="33" t="s">
        <v>132</v>
      </c>
      <c r="CI120" s="33" t="s">
        <v>174</v>
      </c>
      <c r="CJ120" s="33" t="s">
        <v>121</v>
      </c>
      <c r="CK120" s="33" t="n">
        <v>6.3</v>
      </c>
      <c r="CL120" s="33" t="n">
        <v>9.800000000000001</v>
      </c>
      <c r="CM120" s="33" t="n">
        <v>94</v>
      </c>
      <c r="CN120" s="27" t="n">
        <v>0.82</v>
      </c>
    </row>
    <row customHeight="1" ht="13.9" r="121" spans="1:92">
      <c r="A121" s="33" t="s">
        <v>1053</v>
      </c>
      <c r="B121" s="33" t="s">
        <v>1054</v>
      </c>
      <c r="C121" s="33">
        <f>BX121&amp;"/"&amp;BV121&amp;"/"&amp;BY121</f>
        <v/>
      </c>
      <c r="D121" s="176">
        <f>AVERAGE(H121:L121)</f>
        <v/>
      </c>
      <c r="E121" s="176">
        <f>AVERAGE(M121:N121)</f>
        <v/>
      </c>
      <c r="F121" s="176">
        <f>AVERAGE(O121)</f>
        <v/>
      </c>
      <c r="G121" s="176">
        <f>AVERAGE(P121:Q121)</f>
        <v/>
      </c>
      <c r="H121" s="175" t="n">
        <v>2.9</v>
      </c>
      <c r="I121" s="175" t="n">
        <v>9.699999999999999</v>
      </c>
      <c r="J121" s="175" t="n">
        <v>6.4</v>
      </c>
      <c r="K121" s="175" t="n">
        <v>8.300000000000001</v>
      </c>
      <c r="L121" s="175" t="n">
        <v>3.9</v>
      </c>
      <c r="M121" s="175" t="n">
        <v>6.2</v>
      </c>
      <c r="N121" s="175" t="n">
        <v>5.4</v>
      </c>
      <c r="O121" s="175" t="n">
        <v>6</v>
      </c>
      <c r="P121" s="175" t="n">
        <v>8.300000000000001</v>
      </c>
      <c r="Q121" s="175" t="n">
        <v>6.7</v>
      </c>
      <c r="R121" s="33" t="s">
        <v>121</v>
      </c>
      <c r="S121" s="33" t="n">
        <v>7.7</v>
      </c>
      <c r="T121" s="33" t="n">
        <v>9</v>
      </c>
      <c r="U121" s="33" t="n">
        <v>92</v>
      </c>
      <c r="V121" s="33" t="n">
        <v>2.9</v>
      </c>
      <c r="W121" s="33" t="n">
        <v>9.699999999999999</v>
      </c>
      <c r="X121" s="33" t="n">
        <v>4.9</v>
      </c>
      <c r="Y121" s="33" t="n">
        <v>5.1</v>
      </c>
      <c r="Z121" s="33" t="n">
        <v>6.2</v>
      </c>
      <c r="AA121" s="33" t="n">
        <v>9.199999999999999</v>
      </c>
      <c r="AB121" s="33" t="n">
        <v>8.300000000000001</v>
      </c>
      <c r="AC121" s="33" t="n">
        <v>3.9</v>
      </c>
      <c r="AD121" s="33" t="n">
        <v>6.2</v>
      </c>
      <c r="AE121" s="33" t="n">
        <v>5.4</v>
      </c>
      <c r="AF121" s="33" t="n">
        <v>6</v>
      </c>
      <c r="AG121" s="33" t="n">
        <v>8.300000000000001</v>
      </c>
      <c r="AH121" s="33" t="n">
        <v>6.7</v>
      </c>
      <c r="AI121" s="36" t="n">
        <v>2.5</v>
      </c>
      <c r="AJ121" s="36" t="n">
        <v>4.8</v>
      </c>
      <c r="AK121" s="36" t="n">
        <v>4</v>
      </c>
      <c r="AL121" s="36" t="n">
        <v>8.699999999999999</v>
      </c>
      <c r="AM121" s="36" t="n">
        <v>9.1</v>
      </c>
      <c r="AN121" s="36" t="n">
        <v>9</v>
      </c>
      <c r="AO121" s="47" t="n">
        <v>7.3</v>
      </c>
      <c r="AP121" s="47" t="n">
        <v>3.7</v>
      </c>
      <c r="AQ121" s="47" t="n">
        <v>4.4</v>
      </c>
      <c r="AR121" s="36" t="n">
        <v>4.6</v>
      </c>
      <c r="AS121" s="36" t="n">
        <v>6.3</v>
      </c>
      <c r="AT121" s="36" t="n">
        <v>4.8</v>
      </c>
      <c r="AU121" s="36" t="n">
        <v>7.7</v>
      </c>
      <c r="AV121" s="36" t="n">
        <v>4.5</v>
      </c>
      <c r="AW121" s="36" t="n">
        <v>5.7</v>
      </c>
      <c r="AX121" s="36" t="n">
        <v>8</v>
      </c>
      <c r="AY121" s="36" t="n">
        <v>8.300000000000001</v>
      </c>
      <c r="AZ121" s="36" t="n">
        <v>7.2</v>
      </c>
      <c r="BA121" s="36" t="n">
        <v>8.1</v>
      </c>
      <c r="BB121" s="36" t="n">
        <v>8</v>
      </c>
      <c r="BC121" s="36" t="n">
        <v>5.6</v>
      </c>
      <c r="BD121" s="36" t="n">
        <v>8.5</v>
      </c>
      <c r="BE121" s="36" t="n">
        <v>2.5</v>
      </c>
      <c r="BF121" s="36" t="n">
        <v>2.5</v>
      </c>
      <c r="BG121" s="36" t="n">
        <v>7.5</v>
      </c>
      <c r="BH121" s="36" t="n">
        <v>4.4</v>
      </c>
      <c r="BI121" s="36" t="n">
        <v>5.9</v>
      </c>
      <c r="BJ121" s="36" t="n">
        <v>4.7</v>
      </c>
      <c r="BK121" s="36" t="n">
        <v>6.9</v>
      </c>
      <c r="BL121" s="36" t="n">
        <v>4.8</v>
      </c>
      <c r="BM121" s="36" t="n">
        <v>7.6</v>
      </c>
      <c r="BN121" s="36" t="n">
        <v>4.4</v>
      </c>
      <c r="BO121" s="36" t="n">
        <v>5.5</v>
      </c>
      <c r="BP121" s="36" t="n">
        <v>8.1</v>
      </c>
      <c r="BQ121" s="36" t="n">
        <v>7.6</v>
      </c>
      <c r="BR121" s="36" t="n">
        <v>8</v>
      </c>
      <c r="BS121" s="36" t="n">
        <v>7.2</v>
      </c>
      <c r="BT121" s="36" t="n">
        <v>2.6</v>
      </c>
      <c r="BU121" s="36" t="n">
        <v>8.9</v>
      </c>
      <c r="BV121" s="33" t="s">
        <v>140</v>
      </c>
      <c r="BW121" s="33" t="s">
        <v>1055</v>
      </c>
      <c r="BX121" s="33" t="s">
        <v>302</v>
      </c>
      <c r="BY121" s="33" t="s">
        <v>125</v>
      </c>
      <c r="BZ121" s="33" t="s">
        <v>1056</v>
      </c>
      <c r="CA121" s="33" t="s">
        <v>1057</v>
      </c>
      <c r="CB121" s="33" t="s">
        <v>1058</v>
      </c>
      <c r="CC121" s="33" t="s"/>
      <c r="CD121" s="33" t="s">
        <v>129</v>
      </c>
      <c r="CE121" s="33" t="s">
        <v>160</v>
      </c>
      <c r="CF121" s="33" t="s">
        <v>130</v>
      </c>
      <c r="CG121" s="33" t="s">
        <v>267</v>
      </c>
      <c r="CH121" s="33" t="s">
        <v>132</v>
      </c>
      <c r="CI121" s="33" t="s">
        <v>174</v>
      </c>
      <c r="CJ121" s="33" t="s">
        <v>121</v>
      </c>
      <c r="CK121" s="33" t="n">
        <v>7.7</v>
      </c>
      <c r="CL121" s="33" t="n">
        <v>9</v>
      </c>
      <c r="CM121" s="33" t="n">
        <v>92</v>
      </c>
      <c r="CN121" s="27" t="n">
        <v>0.84</v>
      </c>
    </row>
    <row customHeight="1" ht="13.9" r="122" spans="1:92">
      <c r="A122" s="33" t="s">
        <v>1059</v>
      </c>
      <c r="B122" s="33" t="s">
        <v>1060</v>
      </c>
      <c r="C122" s="33">
        <f>BX122&amp;"/"&amp;BV122&amp;"/"&amp;BY122</f>
        <v/>
      </c>
      <c r="D122" s="176">
        <f>AVERAGE(H122:L122)</f>
        <v/>
      </c>
      <c r="E122" s="176">
        <f>AVERAGE(M122:N122)</f>
        <v/>
      </c>
      <c r="F122" s="176">
        <f>AVERAGE(O122)</f>
        <v/>
      </c>
      <c r="G122" s="176">
        <f>AVERAGE(P122:Q122)</f>
        <v/>
      </c>
      <c r="H122" s="175" t="n">
        <v>6.6</v>
      </c>
      <c r="I122" s="175" t="n">
        <v>7</v>
      </c>
      <c r="J122" s="175" t="n">
        <v>7.5</v>
      </c>
      <c r="K122" s="175" t="n">
        <v>6.6</v>
      </c>
      <c r="L122" s="175" t="n">
        <v>5</v>
      </c>
      <c r="M122" s="175" t="n">
        <v>6.2</v>
      </c>
      <c r="N122" s="175" t="n">
        <v>6.2</v>
      </c>
      <c r="O122" s="175" t="n">
        <v>1</v>
      </c>
      <c r="P122" s="175" t="n">
        <v>6.1</v>
      </c>
      <c r="Q122" s="175" t="n">
        <v>4</v>
      </c>
      <c r="R122" s="33" t="s">
        <v>121</v>
      </c>
      <c r="S122" s="33" t="n">
        <v>5.4</v>
      </c>
      <c r="T122" s="33" t="n">
        <v>8.9</v>
      </c>
      <c r="U122" s="33" t="n">
        <v>130</v>
      </c>
      <c r="V122" s="33" t="n">
        <v>6.6</v>
      </c>
      <c r="W122" s="33" t="n">
        <v>7</v>
      </c>
      <c r="X122" s="33" t="n">
        <v>8.199999999999999</v>
      </c>
      <c r="Y122" s="33" t="n">
        <v>5.5</v>
      </c>
      <c r="Z122" s="33" t="n">
        <v>7.6</v>
      </c>
      <c r="AA122" s="33" t="n">
        <v>8.5</v>
      </c>
      <c r="AB122" s="33" t="n">
        <v>6.6</v>
      </c>
      <c r="AC122" s="33" t="n">
        <v>5</v>
      </c>
      <c r="AD122" s="33" t="n">
        <v>6.2</v>
      </c>
      <c r="AE122" s="33" t="n">
        <v>6.2</v>
      </c>
      <c r="AF122" s="33" t="n">
        <v>1</v>
      </c>
      <c r="AG122" s="33" t="n">
        <v>6.1</v>
      </c>
      <c r="AH122" s="33" t="n">
        <v>4</v>
      </c>
      <c r="AI122" s="36" t="n">
        <v>8.199999999999999</v>
      </c>
      <c r="AJ122" s="36" t="n">
        <v>4.8</v>
      </c>
      <c r="AK122" s="36" t="n">
        <v>5.7</v>
      </c>
      <c r="AL122" s="36" t="n">
        <v>6.2</v>
      </c>
      <c r="AM122" s="36" t="n">
        <v>6.2</v>
      </c>
      <c r="AN122" s="36" t="n">
        <v>7.7</v>
      </c>
      <c r="AO122" s="47" t="n">
        <v>7.3</v>
      </c>
      <c r="AP122" s="47" t="n">
        <v>5.5</v>
      </c>
      <c r="AQ122" s="47" t="n">
        <v>8.9</v>
      </c>
      <c r="AR122" s="36" t="n">
        <v>7.1</v>
      </c>
      <c r="AS122" s="36" t="n">
        <v>6.3</v>
      </c>
      <c r="AT122" s="36" t="n">
        <v>3.1</v>
      </c>
      <c r="AU122" s="36" t="n">
        <v>6.6</v>
      </c>
      <c r="AV122" s="36" t="n">
        <v>6.4</v>
      </c>
      <c r="AW122" s="36" t="n">
        <v>7.5</v>
      </c>
      <c r="AX122" s="36" t="n">
        <v>8</v>
      </c>
      <c r="AY122" s="36" t="n">
        <v>8.9</v>
      </c>
      <c r="AZ122" s="36" t="n">
        <v>5.3</v>
      </c>
      <c r="BA122" s="36" t="n">
        <v>6.2</v>
      </c>
      <c r="BB122" s="36" t="n">
        <v>5.6</v>
      </c>
      <c r="BC122" s="36" t="n">
        <v>6.7</v>
      </c>
      <c r="BD122" s="36" t="n">
        <v>10</v>
      </c>
      <c r="BE122" s="36" t="n">
        <v>1</v>
      </c>
      <c r="BF122" s="36" t="n">
        <v>4.5</v>
      </c>
      <c r="BG122" s="36" t="n">
        <v>7.5</v>
      </c>
      <c r="BH122" s="36" t="n">
        <v>6</v>
      </c>
      <c r="BI122" s="36" t="n">
        <v>4.3</v>
      </c>
      <c r="BJ122" s="36" t="n">
        <v>6.3</v>
      </c>
      <c r="BK122" s="36" t="n">
        <v>5</v>
      </c>
      <c r="BL122" s="36" t="n">
        <v>6.5</v>
      </c>
      <c r="BM122" s="36" t="n">
        <v>1</v>
      </c>
      <c r="BN122" s="36" t="n">
        <v>1</v>
      </c>
      <c r="BO122" s="36" t="n">
        <v>2.1</v>
      </c>
      <c r="BP122" s="36" t="n">
        <v>6.1</v>
      </c>
      <c r="BQ122" s="36" t="n">
        <v>6</v>
      </c>
      <c r="BR122" s="36" t="n">
        <v>5.9</v>
      </c>
      <c r="BS122" s="36" t="n">
        <v>6.2</v>
      </c>
      <c r="BT122" s="36" t="n">
        <v>2.1</v>
      </c>
      <c r="BU122" s="36" t="n">
        <v>5.4</v>
      </c>
      <c r="BV122" s="33" t="s">
        <v>122</v>
      </c>
      <c r="BW122" s="33" t="s">
        <v>1061</v>
      </c>
      <c r="BX122" s="33" t="s">
        <v>312</v>
      </c>
      <c r="BY122" s="33" t="s">
        <v>423</v>
      </c>
      <c r="BZ122" s="33" t="s">
        <v>1062</v>
      </c>
      <c r="CA122" s="33" t="s">
        <v>1063</v>
      </c>
      <c r="CB122" s="33" t="s">
        <v>1064</v>
      </c>
      <c r="CC122" s="33" t="s"/>
      <c r="CD122" s="33" t="s">
        <v>129</v>
      </c>
      <c r="CE122" s="33" t="s">
        <v>146</v>
      </c>
      <c r="CF122" s="33" t="s">
        <v>130</v>
      </c>
      <c r="CG122" s="33" t="s">
        <v>1065</v>
      </c>
      <c r="CH122" s="33" t="s">
        <v>240</v>
      </c>
      <c r="CI122" s="33" t="s">
        <v>174</v>
      </c>
      <c r="CJ122" s="33" t="s">
        <v>121</v>
      </c>
      <c r="CK122" s="33" t="n">
        <v>5.4</v>
      </c>
      <c r="CL122" s="33" t="n">
        <v>8.9</v>
      </c>
      <c r="CM122" s="33" t="n">
        <v>130</v>
      </c>
      <c r="CN122" s="27" t="n">
        <v>0.84</v>
      </c>
    </row>
    <row customHeight="1" ht="13.9" r="123" spans="1:92">
      <c r="A123" s="33" t="s">
        <v>1066</v>
      </c>
      <c r="B123" s="33" t="s">
        <v>1067</v>
      </c>
      <c r="C123" s="33">
        <f>BX123&amp;"/"&amp;BV123&amp;"/"&amp;BY123</f>
        <v/>
      </c>
      <c r="D123" s="176">
        <f>AVERAGE(H123:L123)</f>
        <v/>
      </c>
      <c r="E123" s="176">
        <f>AVERAGE(M123:N123)</f>
        <v/>
      </c>
      <c r="F123" s="171">
        <f>AVERAGE(O123)</f>
        <v/>
      </c>
      <c r="G123" s="171">
        <f>AVERAGE(P123:Q123)</f>
        <v/>
      </c>
      <c r="H123" s="175" t="n">
        <v>7.4</v>
      </c>
      <c r="I123" s="175" t="n">
        <v>4.6</v>
      </c>
      <c r="J123" s="175" t="n">
        <v>5.3</v>
      </c>
      <c r="K123" s="175" t="n">
        <v>6.5</v>
      </c>
      <c r="L123" s="175" t="n">
        <v>8.699999999999999</v>
      </c>
      <c r="M123" s="175" t="n">
        <v>4.9</v>
      </c>
      <c r="N123" s="175" t="n">
        <v>6.5</v>
      </c>
      <c r="O123" s="175" t="n">
        <v>5.8</v>
      </c>
      <c r="P123" s="175" t="n">
        <v>3.7</v>
      </c>
      <c r="Q123" s="175" t="n">
        <v>4</v>
      </c>
      <c r="R123" s="33" t="s">
        <v>121</v>
      </c>
      <c r="S123" s="33" t="n">
        <v>4.4</v>
      </c>
      <c r="T123" s="33" t="n">
        <v>8.9</v>
      </c>
      <c r="U123" s="33" t="n">
        <v>83</v>
      </c>
      <c r="V123" s="33" t="n">
        <v>7.4</v>
      </c>
      <c r="W123" s="33" t="n">
        <v>4.6</v>
      </c>
      <c r="X123" s="33" t="n">
        <v>6.8</v>
      </c>
      <c r="Y123" s="33" t="n">
        <v>4.8</v>
      </c>
      <c r="Z123" s="33" t="n">
        <v>4.2</v>
      </c>
      <c r="AA123" s="33" t="n">
        <v>5.2</v>
      </c>
      <c r="AB123" s="33" t="n">
        <v>6.5</v>
      </c>
      <c r="AC123" s="33" t="n">
        <v>8.699999999999999</v>
      </c>
      <c r="AD123" s="33" t="n">
        <v>4.9</v>
      </c>
      <c r="AE123" s="33" t="n">
        <v>6.5</v>
      </c>
      <c r="AF123" s="33" t="n">
        <v>5.8</v>
      </c>
      <c r="AG123" s="33" t="n">
        <v>3.7</v>
      </c>
      <c r="AH123" s="33" t="n">
        <v>4</v>
      </c>
      <c r="AI123" s="36" t="n">
        <v>6.3</v>
      </c>
      <c r="AJ123" s="36" t="n">
        <v>6.6</v>
      </c>
      <c r="AK123" s="36" t="n">
        <v>7.5</v>
      </c>
      <c r="AL123" s="36" t="n">
        <v>4.3</v>
      </c>
      <c r="AM123" s="36" t="n">
        <v>4.8</v>
      </c>
      <c r="AN123" s="36" t="n">
        <v>5.2</v>
      </c>
      <c r="AO123" s="47" t="n">
        <v>4.6</v>
      </c>
      <c r="AP123" s="47" t="n">
        <v>7.3</v>
      </c>
      <c r="AQ123" s="47" t="n">
        <v>7</v>
      </c>
      <c r="AR123" s="36" t="n">
        <v>5.8</v>
      </c>
      <c r="AS123" s="36" t="n">
        <v>6.3</v>
      </c>
      <c r="AT123" s="36" t="n">
        <v>3.1</v>
      </c>
      <c r="AU123" s="36" t="n">
        <v>3.6</v>
      </c>
      <c r="AV123" s="36" t="n">
        <v>6.4</v>
      </c>
      <c r="AW123" s="36" t="n">
        <v>4</v>
      </c>
      <c r="AX123" s="36" t="n">
        <v>6.3</v>
      </c>
      <c r="AY123" s="36" t="n">
        <v>3.5</v>
      </c>
      <c r="AZ123" s="36" t="n">
        <v>6.2</v>
      </c>
      <c r="BA123" s="36" t="n">
        <v>7.2</v>
      </c>
      <c r="BB123" s="36" t="n">
        <v>6.8</v>
      </c>
      <c r="BC123" s="36" t="n">
        <v>4.4</v>
      </c>
      <c r="BD123" s="36" t="n">
        <v>10</v>
      </c>
      <c r="BE123" s="36" t="n">
        <v>2.5</v>
      </c>
      <c r="BF123" s="36" t="n">
        <v>10</v>
      </c>
      <c r="BG123" s="36" t="n">
        <v>5.2</v>
      </c>
      <c r="BH123" s="36" t="n">
        <v>4.4</v>
      </c>
      <c r="BI123" s="36" t="n">
        <v>5.9</v>
      </c>
      <c r="BJ123" s="36" t="n">
        <v>5.2</v>
      </c>
      <c r="BK123" s="36" t="n">
        <v>5</v>
      </c>
      <c r="BL123" s="36" t="n">
        <v>8.199999999999999</v>
      </c>
      <c r="BM123" s="36" t="n">
        <v>5.5</v>
      </c>
      <c r="BN123" s="36" t="n">
        <v>4.4</v>
      </c>
      <c r="BO123" s="36" t="n">
        <v>7.2</v>
      </c>
      <c r="BP123" s="36" t="n">
        <v>3.4</v>
      </c>
      <c r="BQ123" s="36" t="n">
        <v>3.3</v>
      </c>
      <c r="BR123" s="36" t="n">
        <v>5.2</v>
      </c>
      <c r="BS123" s="36" t="n">
        <v>3.4</v>
      </c>
      <c r="BT123" s="36" t="n">
        <v>3.2</v>
      </c>
      <c r="BU123" s="36" t="n">
        <v>7.1</v>
      </c>
      <c r="BV123" s="33" t="s">
        <v>140</v>
      </c>
      <c r="BW123" s="33" t="s">
        <v>1068</v>
      </c>
      <c r="BX123" s="33" t="s">
        <v>201</v>
      </c>
      <c r="BY123" s="33" t="s">
        <v>156</v>
      </c>
      <c r="BZ123" s="33" t="s">
        <v>1069</v>
      </c>
      <c r="CA123" s="33" t="s">
        <v>1070</v>
      </c>
      <c r="CB123" s="33" t="s">
        <v>1071</v>
      </c>
      <c r="CC123" s="33" t="s"/>
      <c r="CD123" s="33" t="s">
        <v>129</v>
      </c>
      <c r="CE123" s="33" t="s">
        <v>130</v>
      </c>
      <c r="CF123" s="33" t="s">
        <v>130</v>
      </c>
      <c r="CG123" s="33" t="s">
        <v>332</v>
      </c>
      <c r="CH123" s="33" t="s">
        <v>289</v>
      </c>
      <c r="CI123" s="33" t="s">
        <v>133</v>
      </c>
      <c r="CJ123" s="33" t="s">
        <v>121</v>
      </c>
      <c r="CK123" s="33" t="s">
        <v>149</v>
      </c>
      <c r="CL123" s="33" t="s">
        <v>207</v>
      </c>
      <c r="CM123" s="33" t="s">
        <v>444</v>
      </c>
      <c r="CN123" s="33" t="s">
        <v>1072</v>
      </c>
    </row>
    <row customHeight="1" ht="13.9" r="124" spans="1:92">
      <c r="A124" s="33" t="s">
        <v>1073</v>
      </c>
      <c r="B124" s="33" t="s">
        <v>1074</v>
      </c>
      <c r="C124" s="33">
        <f>BX124&amp;"/"&amp;BV124&amp;"/"&amp;BY124</f>
        <v/>
      </c>
      <c r="D124" s="176">
        <f>AVERAGE(H124:L124)</f>
        <v/>
      </c>
      <c r="E124" s="176">
        <f>AVERAGE(M124:N124)</f>
        <v/>
      </c>
      <c r="F124" s="171">
        <f>AVERAGE(O124)</f>
        <v/>
      </c>
      <c r="G124" s="171">
        <f>AVERAGE(P124:Q124)</f>
        <v/>
      </c>
      <c r="H124" s="175" t="n">
        <v>7.5</v>
      </c>
      <c r="I124" s="175" t="n">
        <v>7.5</v>
      </c>
      <c r="J124" s="175" t="n">
        <v>7.6</v>
      </c>
      <c r="K124" s="175" t="n">
        <v>6.4</v>
      </c>
      <c r="L124" s="175" t="n">
        <v>7.9</v>
      </c>
      <c r="M124" s="175" t="n">
        <v>6.1</v>
      </c>
      <c r="N124" s="175" t="n">
        <v>6.7</v>
      </c>
      <c r="O124" s="175" t="n">
        <v>5.8</v>
      </c>
      <c r="P124" s="175" t="n">
        <v>6.3</v>
      </c>
      <c r="Q124" s="175" t="n">
        <v>5.7</v>
      </c>
      <c r="R124" s="33" t="s">
        <v>121</v>
      </c>
      <c r="S124" s="33" t="n">
        <v>4.9</v>
      </c>
      <c r="T124" s="33" t="n">
        <v>9.699999999999999</v>
      </c>
      <c r="U124" s="33" t="n">
        <v>78</v>
      </c>
      <c r="V124" s="33" t="n">
        <v>7.5</v>
      </c>
      <c r="W124" s="33" t="n">
        <v>7.5</v>
      </c>
      <c r="X124" s="33" t="n">
        <v>6.9</v>
      </c>
      <c r="Y124" s="33" t="n">
        <v>6.8</v>
      </c>
      <c r="Z124" s="33" t="n">
        <v>7</v>
      </c>
      <c r="AA124" s="33" t="n">
        <v>9.6</v>
      </c>
      <c r="AB124" s="33" t="n">
        <v>6.4</v>
      </c>
      <c r="AC124" s="33" t="n">
        <v>7.9</v>
      </c>
      <c r="AD124" s="33" t="n">
        <v>6.1</v>
      </c>
      <c r="AE124" s="33" t="n">
        <v>6.7</v>
      </c>
      <c r="AF124" s="33" t="n">
        <v>5.8</v>
      </c>
      <c r="AG124" s="33" t="n">
        <v>6.3</v>
      </c>
      <c r="AH124" s="33" t="n">
        <v>5.7</v>
      </c>
      <c r="AI124" s="36" t="n">
        <v>8.199999999999999</v>
      </c>
      <c r="AJ124" s="36" t="n">
        <v>6.6</v>
      </c>
      <c r="AK124" s="36" t="n">
        <v>5.7</v>
      </c>
      <c r="AL124" s="36" t="n">
        <v>8.1</v>
      </c>
      <c r="AM124" s="36" t="n">
        <v>6.9</v>
      </c>
      <c r="AN124" s="36" t="n">
        <v>6.5</v>
      </c>
      <c r="AO124" s="47" t="n">
        <v>5.5</v>
      </c>
      <c r="AP124" s="47" t="n">
        <v>7.3</v>
      </c>
      <c r="AQ124" s="47" t="n">
        <v>6.3</v>
      </c>
      <c r="AR124" s="36" t="n">
        <v>5.8</v>
      </c>
      <c r="AS124" s="36" t="n">
        <v>10</v>
      </c>
      <c r="AT124" s="36" t="n">
        <v>3.1</v>
      </c>
      <c r="AU124" s="36" t="n">
        <v>5.4</v>
      </c>
      <c r="AV124" s="36" t="n">
        <v>6.4</v>
      </c>
      <c r="AW124" s="36" t="n">
        <v>7.5</v>
      </c>
      <c r="AX124" s="36" t="n">
        <v>9.699999999999999</v>
      </c>
      <c r="AY124" s="36" t="n">
        <v>5.3</v>
      </c>
      <c r="AZ124" s="36" t="n">
        <v>9.1</v>
      </c>
      <c r="BA124" s="36" t="n">
        <v>8.1</v>
      </c>
      <c r="BB124" s="36" t="n">
        <v>6.8</v>
      </c>
      <c r="BC124" s="36" t="n">
        <v>3.3</v>
      </c>
      <c r="BD124" s="36" t="n">
        <v>10</v>
      </c>
      <c r="BE124" s="36" t="n">
        <v>4.5</v>
      </c>
      <c r="BF124" s="36" t="n">
        <v>6.5</v>
      </c>
      <c r="BG124" s="36" t="n">
        <v>5.8</v>
      </c>
      <c r="BH124" s="36" t="n">
        <v>4.4</v>
      </c>
      <c r="BI124" s="36" t="n">
        <v>7.5</v>
      </c>
      <c r="BJ124" s="36" t="n">
        <v>5.2</v>
      </c>
      <c r="BK124" s="36" t="n">
        <v>6.9</v>
      </c>
      <c r="BL124" s="36" t="n">
        <v>6.5</v>
      </c>
      <c r="BM124" s="36" t="n">
        <v>5.5</v>
      </c>
      <c r="BN124" s="36" t="n">
        <v>4.4</v>
      </c>
      <c r="BO124" s="36" t="n">
        <v>7.2</v>
      </c>
      <c r="BP124" s="36" t="n">
        <v>6.8</v>
      </c>
      <c r="BQ124" s="36" t="n">
        <v>6</v>
      </c>
      <c r="BR124" s="36" t="n">
        <v>5.9</v>
      </c>
      <c r="BS124" s="36" t="n">
        <v>7.2</v>
      </c>
      <c r="BT124" s="36" t="n">
        <v>3.2</v>
      </c>
      <c r="BU124" s="36" t="n">
        <v>6.5</v>
      </c>
      <c r="BV124" s="33" t="s">
        <v>122</v>
      </c>
      <c r="BW124" s="33" t="s">
        <v>1075</v>
      </c>
      <c r="BX124" s="33" t="s">
        <v>189</v>
      </c>
      <c r="BY124" s="33" t="s">
        <v>156</v>
      </c>
      <c r="BZ124" s="33" t="s">
        <v>1076</v>
      </c>
      <c r="CA124" s="33" t="s">
        <v>1077</v>
      </c>
      <c r="CB124" s="33" t="s">
        <v>1078</v>
      </c>
      <c r="CC124" s="33" t="s"/>
      <c r="CD124" s="33" t="s">
        <v>129</v>
      </c>
      <c r="CE124" s="33" t="s">
        <v>160</v>
      </c>
      <c r="CF124" s="33" t="s">
        <v>162</v>
      </c>
      <c r="CG124" s="33" t="s">
        <v>1079</v>
      </c>
      <c r="CH124" s="33" t="s">
        <v>132</v>
      </c>
      <c r="CI124" s="33" t="s">
        <v>133</v>
      </c>
      <c r="CJ124" s="33" t="s">
        <v>121</v>
      </c>
      <c r="CK124" s="33" t="s">
        <v>393</v>
      </c>
      <c r="CL124" s="33" t="s">
        <v>135</v>
      </c>
      <c r="CM124" s="33" t="s">
        <v>1080</v>
      </c>
      <c r="CN124" s="33" t="s">
        <v>436</v>
      </c>
    </row>
    <row customHeight="1" ht="13.9" r="125" spans="1:92">
      <c r="A125" s="33" t="s">
        <v>1081</v>
      </c>
      <c r="B125" s="33" t="s">
        <v>1082</v>
      </c>
      <c r="C125" s="33">
        <f>BX125&amp;"/"&amp;BV125&amp;"/"&amp;BY125</f>
        <v/>
      </c>
      <c r="D125" s="176">
        <f>AVERAGE(H125:L125)</f>
        <v/>
      </c>
      <c r="E125" s="176">
        <f>AVERAGE(M125:N125)</f>
        <v/>
      </c>
      <c r="F125" s="171">
        <f>AVERAGE(O125)</f>
        <v/>
      </c>
      <c r="G125" s="171">
        <f>AVERAGE(P125:Q125)</f>
        <v/>
      </c>
      <c r="H125" s="175" t="n">
        <v>7.5</v>
      </c>
      <c r="I125" s="175" t="n">
        <v>4.3</v>
      </c>
      <c r="J125" s="175" t="n">
        <v>4.2</v>
      </c>
      <c r="K125" s="175" t="n">
        <v>4.8</v>
      </c>
      <c r="L125" s="175" t="n">
        <v>10</v>
      </c>
      <c r="M125" s="175" t="n">
        <v>3.5</v>
      </c>
      <c r="N125" s="175" t="n">
        <v>3.4</v>
      </c>
      <c r="O125" s="175" t="n">
        <v>6.9</v>
      </c>
      <c r="P125" s="175" t="n">
        <v>4.5</v>
      </c>
      <c r="Q125" s="175" t="n">
        <v>2.9</v>
      </c>
      <c r="R125" s="33" t="s">
        <v>121</v>
      </c>
      <c r="S125" s="33" t="n">
        <v>3</v>
      </c>
      <c r="T125" s="33" t="n">
        <v>8.9</v>
      </c>
      <c r="U125" s="33" t="n">
        <v>65</v>
      </c>
      <c r="V125" s="33" t="n">
        <v>7.5</v>
      </c>
      <c r="W125" s="33" t="n">
        <v>4.3</v>
      </c>
      <c r="X125" s="33" t="n">
        <v>2.3</v>
      </c>
      <c r="Y125" s="33" t="n">
        <v>5.5</v>
      </c>
      <c r="Z125" s="33" t="n">
        <v>2</v>
      </c>
      <c r="AA125" s="33" t="n">
        <v>6.9</v>
      </c>
      <c r="AB125" s="33" t="n">
        <v>4.8</v>
      </c>
      <c r="AC125" s="33" t="n">
        <v>10</v>
      </c>
      <c r="AD125" s="33" t="n">
        <v>3.5</v>
      </c>
      <c r="AE125" s="33" t="n">
        <v>3.4</v>
      </c>
      <c r="AF125" s="33" t="n">
        <v>6.9</v>
      </c>
      <c r="AG125" s="33" t="n">
        <v>4.5</v>
      </c>
      <c r="AH125" s="33" t="n">
        <v>2.9</v>
      </c>
      <c r="AI125" s="36" t="n">
        <v>8.199999999999999</v>
      </c>
      <c r="AJ125" s="36" t="n">
        <v>4.8</v>
      </c>
      <c r="AK125" s="36" t="n">
        <v>7.5</v>
      </c>
      <c r="AL125" s="36" t="n">
        <v>3.6</v>
      </c>
      <c r="AM125" s="36" t="n">
        <v>4.8</v>
      </c>
      <c r="AN125" s="36" t="n">
        <v>5.2</v>
      </c>
      <c r="AO125" s="47" t="n">
        <v>1.9</v>
      </c>
      <c r="AP125" s="47" t="n">
        <v>5.5</v>
      </c>
      <c r="AQ125" s="47" t="n">
        <v>3.1</v>
      </c>
      <c r="AR125" s="36" t="n">
        <v>3.4</v>
      </c>
      <c r="AS125" s="36" t="n">
        <v>8.300000000000001</v>
      </c>
      <c r="AT125" s="36" t="n">
        <v>4.8</v>
      </c>
      <c r="AU125" s="36" t="n">
        <v>1.3</v>
      </c>
      <c r="AV125" s="36" t="n">
        <v>4.5</v>
      </c>
      <c r="AW125" s="36" t="n">
        <v>4</v>
      </c>
      <c r="AX125" s="36" t="n">
        <v>10</v>
      </c>
      <c r="AY125" s="36" t="n">
        <v>2.9</v>
      </c>
      <c r="AZ125" s="36" t="n">
        <v>6.2</v>
      </c>
      <c r="BA125" s="36" t="n">
        <v>6.2</v>
      </c>
      <c r="BB125" s="36" t="n">
        <v>6.8</v>
      </c>
      <c r="BC125" s="36" t="n">
        <v>2.1</v>
      </c>
      <c r="BD125" s="36" t="n">
        <v>8.5</v>
      </c>
      <c r="BE125" s="36" t="n">
        <v>8.5</v>
      </c>
      <c r="BF125" s="36" t="n">
        <v>8.5</v>
      </c>
      <c r="BG125" s="36" t="n">
        <v>5.8</v>
      </c>
      <c r="BH125" s="36" t="n">
        <v>4.4</v>
      </c>
      <c r="BI125" s="36" t="n">
        <v>2.7</v>
      </c>
      <c r="BJ125" s="36" t="n">
        <v>1</v>
      </c>
      <c r="BK125" s="36" t="n">
        <v>6.9</v>
      </c>
      <c r="BL125" s="36" t="n">
        <v>4.8</v>
      </c>
      <c r="BM125" s="36" t="n">
        <v>6.9</v>
      </c>
      <c r="BN125" s="36" t="n">
        <v>8.699999999999999</v>
      </c>
      <c r="BO125" s="36" t="n">
        <v>3.8</v>
      </c>
      <c r="BP125" s="36" t="n">
        <v>2.8</v>
      </c>
      <c r="BQ125" s="36" t="n">
        <v>6</v>
      </c>
      <c r="BR125" s="36" t="n">
        <v>5.2</v>
      </c>
      <c r="BS125" s="36" t="n">
        <v>2.5</v>
      </c>
      <c r="BT125" s="36" t="n">
        <v>3.2</v>
      </c>
      <c r="BU125" s="36" t="n">
        <v>5.9</v>
      </c>
      <c r="BV125" s="33" t="s">
        <v>122</v>
      </c>
      <c r="BW125" s="33" t="s">
        <v>1083</v>
      </c>
      <c r="BX125" s="33" t="s">
        <v>801</v>
      </c>
      <c r="BY125" s="33" t="s">
        <v>125</v>
      </c>
      <c r="BZ125" s="33" t="s">
        <v>1084</v>
      </c>
      <c r="CA125" s="33" t="s">
        <v>1085</v>
      </c>
      <c r="CB125" s="33" t="s">
        <v>1086</v>
      </c>
      <c r="CC125" s="33" t="s"/>
      <c r="CD125" s="33" t="s">
        <v>129</v>
      </c>
      <c r="CE125" s="33" t="s">
        <v>130</v>
      </c>
      <c r="CF125" s="33" t="s">
        <v>130</v>
      </c>
      <c r="CG125" s="33" t="s">
        <v>1087</v>
      </c>
      <c r="CH125" s="33" t="s">
        <v>132</v>
      </c>
      <c r="CI125" s="33" t="s">
        <v>133</v>
      </c>
      <c r="CJ125" s="33" t="s">
        <v>121</v>
      </c>
      <c r="CK125" s="33" t="s">
        <v>162</v>
      </c>
      <c r="CL125" s="33" t="s">
        <v>207</v>
      </c>
      <c r="CM125" s="33" t="s">
        <v>418</v>
      </c>
      <c r="CN125" s="33" t="s">
        <v>651</v>
      </c>
    </row>
    <row customHeight="1" ht="13.9" r="126" spans="1:92">
      <c r="A126" s="33" t="s">
        <v>1088</v>
      </c>
      <c r="B126" s="33" t="s">
        <v>1089</v>
      </c>
      <c r="C126" s="33">
        <f>BX126&amp;"/"&amp;BV126&amp;"/"&amp;BY126</f>
        <v/>
      </c>
      <c r="D126" s="176">
        <f>AVERAGE(H126:L126)</f>
        <v/>
      </c>
      <c r="E126" s="176">
        <f>AVERAGE(M126:N126)</f>
        <v/>
      </c>
      <c r="F126" s="171">
        <f>AVERAGE(O126)</f>
        <v/>
      </c>
      <c r="G126" s="171">
        <f>AVERAGE(P126:Q126)</f>
        <v/>
      </c>
      <c r="H126" s="175" t="n">
        <v>5.6</v>
      </c>
      <c r="I126" s="175" t="n">
        <v>5.3</v>
      </c>
      <c r="J126" s="175" t="n">
        <v>5.7</v>
      </c>
      <c r="K126" s="175" t="n">
        <v>4.2</v>
      </c>
      <c r="L126" s="175" t="n">
        <v>9</v>
      </c>
      <c r="M126" s="175" t="n">
        <v>5.8</v>
      </c>
      <c r="N126" s="175" t="n">
        <v>6.4</v>
      </c>
      <c r="O126" s="175" t="n">
        <v>5.3</v>
      </c>
      <c r="P126" s="175" t="n">
        <v>5</v>
      </c>
      <c r="Q126" s="175" t="n">
        <v>2.5</v>
      </c>
      <c r="R126" s="33" t="s">
        <v>121</v>
      </c>
      <c r="S126" s="33" t="n">
        <v>4.9</v>
      </c>
      <c r="T126" s="33" t="n">
        <v>9.4</v>
      </c>
      <c r="U126" s="33" t="n">
        <v>79</v>
      </c>
      <c r="V126" s="33" t="n">
        <v>5.6</v>
      </c>
      <c r="W126" s="33" t="n">
        <v>5.3</v>
      </c>
      <c r="X126" s="33" t="n">
        <v>4.2</v>
      </c>
      <c r="Y126" s="33" t="n">
        <v>5.2</v>
      </c>
      <c r="Z126" s="33" t="n">
        <v>6.3</v>
      </c>
      <c r="AA126" s="33" t="n">
        <v>7.1</v>
      </c>
      <c r="AB126" s="33" t="n">
        <v>4.2</v>
      </c>
      <c r="AC126" s="33" t="n">
        <v>9</v>
      </c>
      <c r="AD126" s="33" t="n">
        <v>5.8</v>
      </c>
      <c r="AE126" s="33" t="n">
        <v>6.4</v>
      </c>
      <c r="AF126" s="33" t="n">
        <v>5.3</v>
      </c>
      <c r="AG126" s="33" t="n">
        <v>5</v>
      </c>
      <c r="AH126" s="33" t="n">
        <v>2.5</v>
      </c>
      <c r="AI126" s="36" t="n">
        <v>6.3</v>
      </c>
      <c r="AJ126" s="36" t="n">
        <v>4.8</v>
      </c>
      <c r="AK126" s="36" t="n">
        <v>5.7</v>
      </c>
      <c r="AL126" s="36" t="n">
        <v>5.5</v>
      </c>
      <c r="AM126" s="36" t="n">
        <v>4.8</v>
      </c>
      <c r="AN126" s="36" t="n">
        <v>5.8</v>
      </c>
      <c r="AO126" s="47" t="n">
        <v>5.5</v>
      </c>
      <c r="AP126" s="47" t="n">
        <v>5.5</v>
      </c>
      <c r="AQ126" s="47" t="n">
        <v>3.1</v>
      </c>
      <c r="AR126" s="36" t="n">
        <v>4.6</v>
      </c>
      <c r="AS126" s="36" t="n">
        <v>8.300000000000001</v>
      </c>
      <c r="AT126" s="36" t="n">
        <v>3.1</v>
      </c>
      <c r="AU126" s="36" t="n">
        <v>6</v>
      </c>
      <c r="AV126" s="36" t="n">
        <v>6.4</v>
      </c>
      <c r="AW126" s="36" t="n">
        <v>5.7</v>
      </c>
      <c r="AX126" s="36" t="n">
        <v>6.3</v>
      </c>
      <c r="AY126" s="36" t="n">
        <v>4.1</v>
      </c>
      <c r="AZ126" s="36" t="n">
        <v>9.1</v>
      </c>
      <c r="BA126" s="36" t="n">
        <v>8.1</v>
      </c>
      <c r="BB126" s="36" t="n">
        <v>3.2</v>
      </c>
      <c r="BC126" s="36" t="n">
        <v>2.7</v>
      </c>
      <c r="BD126" s="36" t="n">
        <v>8.5</v>
      </c>
      <c r="BE126" s="36" t="n">
        <v>4.5</v>
      </c>
      <c r="BF126" s="36" t="n">
        <v>10</v>
      </c>
      <c r="BG126" s="36" t="n">
        <v>5.2</v>
      </c>
      <c r="BH126" s="36" t="n">
        <v>4.4</v>
      </c>
      <c r="BI126" s="36" t="n">
        <v>7.5</v>
      </c>
      <c r="BJ126" s="36" t="n">
        <v>4.7</v>
      </c>
      <c r="BK126" s="36" t="n">
        <v>6.9</v>
      </c>
      <c r="BL126" s="36" t="n">
        <v>6.5</v>
      </c>
      <c r="BM126" s="36" t="n">
        <v>3.5</v>
      </c>
      <c r="BN126" s="36" t="n">
        <v>3.7</v>
      </c>
      <c r="BO126" s="36" t="n">
        <v>8.800000000000001</v>
      </c>
      <c r="BP126" s="36" t="n">
        <v>4.8</v>
      </c>
      <c r="BQ126" s="36" t="n">
        <v>4.4</v>
      </c>
      <c r="BR126" s="36" t="n">
        <v>5.9</v>
      </c>
      <c r="BS126" s="36" t="n">
        <v>3.4</v>
      </c>
      <c r="BT126" s="36" t="n">
        <v>2.6</v>
      </c>
      <c r="BU126" s="36" t="n">
        <v>4.8</v>
      </c>
      <c r="BV126" s="33" t="s">
        <v>122</v>
      </c>
      <c r="BW126" s="33" t="s">
        <v>1090</v>
      </c>
      <c r="BX126" s="33" t="s">
        <v>155</v>
      </c>
      <c r="BY126" s="33" t="s">
        <v>125</v>
      </c>
      <c r="BZ126" s="33" t="s">
        <v>1091</v>
      </c>
      <c r="CA126" s="33" t="s">
        <v>1092</v>
      </c>
      <c r="CB126" s="33" t="s">
        <v>1093</v>
      </c>
      <c r="CC126" s="33" t="s"/>
      <c r="CD126" s="33" t="s">
        <v>129</v>
      </c>
      <c r="CE126" s="33" t="s">
        <v>130</v>
      </c>
      <c r="CF126" s="33" t="s">
        <v>146</v>
      </c>
      <c r="CG126" s="33" t="s">
        <v>805</v>
      </c>
      <c r="CH126" s="33" t="s">
        <v>132</v>
      </c>
      <c r="CI126" s="33" t="s">
        <v>133</v>
      </c>
      <c r="CJ126" s="33" t="s">
        <v>121</v>
      </c>
      <c r="CK126" s="33" t="s">
        <v>393</v>
      </c>
      <c r="CL126" s="33" t="s">
        <v>269</v>
      </c>
      <c r="CM126" s="33" t="s">
        <v>208</v>
      </c>
      <c r="CN126" s="33" t="s">
        <v>298</v>
      </c>
    </row>
    <row customHeight="1" ht="13.9" r="127" spans="1:92">
      <c r="A127" s="33" t="s">
        <v>1094</v>
      </c>
      <c r="B127" s="33" t="s">
        <v>1095</v>
      </c>
      <c r="C127" s="33">
        <f>BX127&amp;"/"&amp;BV127&amp;"/"&amp;BY127</f>
        <v/>
      </c>
      <c r="D127" s="176">
        <f>AVERAGE(H127:L127)</f>
        <v/>
      </c>
      <c r="E127" s="176">
        <f>AVERAGE(M127:N127)</f>
        <v/>
      </c>
      <c r="F127" s="176">
        <f>AVERAGE(O127)</f>
        <v/>
      </c>
      <c r="G127" s="176">
        <f>AVERAGE(P127:Q127)</f>
        <v/>
      </c>
      <c r="H127" s="175" t="n">
        <v>3.9</v>
      </c>
      <c r="I127" s="175" t="n">
        <v>5.4</v>
      </c>
      <c r="J127" s="175" t="n">
        <v>4.7</v>
      </c>
      <c r="K127" s="175" t="n">
        <v>4.1</v>
      </c>
      <c r="L127" s="175" t="n">
        <v>6.8</v>
      </c>
      <c r="M127" s="175" t="n">
        <v>3.2</v>
      </c>
      <c r="N127" s="175" t="n">
        <v>5.1</v>
      </c>
      <c r="O127" s="175" t="n">
        <v>2.8</v>
      </c>
      <c r="P127" s="175" t="n">
        <v>7.4</v>
      </c>
      <c r="Q127" s="175" t="n">
        <v>6.4</v>
      </c>
      <c r="R127" s="33" t="s">
        <v>335</v>
      </c>
      <c r="S127" s="33" t="n">
        <v>5.8</v>
      </c>
      <c r="T127" s="33" t="n">
        <v>9.5</v>
      </c>
      <c r="U127" s="33" t="n">
        <v>43</v>
      </c>
      <c r="V127" s="33" t="n">
        <v>3.9</v>
      </c>
      <c r="W127" s="33" t="n">
        <v>5.4</v>
      </c>
      <c r="X127" s="33" t="n">
        <v>5.3</v>
      </c>
      <c r="Y127" s="33" t="n">
        <v>2.9</v>
      </c>
      <c r="Z127" s="33" t="n">
        <v>2.8</v>
      </c>
      <c r="AA127" s="33" t="n">
        <v>7.8</v>
      </c>
      <c r="AB127" s="33" t="n">
        <v>4.1</v>
      </c>
      <c r="AC127" s="33" t="n">
        <v>6.8</v>
      </c>
      <c r="AD127" s="33" t="n">
        <v>3.2</v>
      </c>
      <c r="AE127" s="33" t="n">
        <v>5.1</v>
      </c>
      <c r="AF127" s="33" t="n">
        <v>2.8</v>
      </c>
      <c r="AG127" s="33" t="n">
        <v>7.4</v>
      </c>
      <c r="AH127" s="33" t="n">
        <v>6.4</v>
      </c>
      <c r="AI127" s="36" t="n">
        <v>6.3</v>
      </c>
      <c r="AJ127" s="36" t="n">
        <v>4.8</v>
      </c>
      <c r="AK127" s="36" t="n">
        <v>2.3</v>
      </c>
      <c r="AL127" s="36" t="n">
        <v>4.9</v>
      </c>
      <c r="AM127" s="36" t="n">
        <v>6.2</v>
      </c>
      <c r="AN127" s="36" t="n">
        <v>5.2</v>
      </c>
      <c r="AO127" s="47" t="n">
        <v>7.3</v>
      </c>
      <c r="AP127" s="47" t="n">
        <v>3.7</v>
      </c>
      <c r="AQ127" s="47" t="n">
        <v>5.1</v>
      </c>
      <c r="AR127" s="36" t="n">
        <v>4.6</v>
      </c>
      <c r="AS127" s="36" t="n">
        <v>2.4</v>
      </c>
      <c r="AT127" s="36" t="n">
        <v>4.8</v>
      </c>
      <c r="AU127" s="36" t="n">
        <v>4.8</v>
      </c>
      <c r="AV127" s="36" t="n">
        <v>2.5</v>
      </c>
      <c r="AW127" s="36" t="n">
        <v>4</v>
      </c>
      <c r="AX127" s="36" t="n">
        <v>6.3</v>
      </c>
      <c r="AY127" s="36" t="n">
        <v>6.5</v>
      </c>
      <c r="AZ127" s="36" t="n">
        <v>8.1</v>
      </c>
      <c r="BA127" s="36" t="n">
        <v>6.2</v>
      </c>
      <c r="BB127" s="36" t="n">
        <v>4.4</v>
      </c>
      <c r="BC127" s="36" t="n">
        <v>3.3</v>
      </c>
      <c r="BD127" s="36" t="n">
        <v>10</v>
      </c>
      <c r="BE127" s="36" t="n">
        <v>2.5</v>
      </c>
      <c r="BF127" s="36" t="n">
        <v>6.5</v>
      </c>
      <c r="BG127" s="36" t="n">
        <v>5.2</v>
      </c>
      <c r="BH127" s="36" t="n">
        <v>1.2</v>
      </c>
      <c r="BI127" s="36" t="n">
        <v>5.9</v>
      </c>
      <c r="BJ127" s="36" t="n">
        <v>5.8</v>
      </c>
      <c r="BK127" s="36" t="n">
        <v>8.699999999999999</v>
      </c>
      <c r="BL127" s="36" t="n">
        <v>1.3</v>
      </c>
      <c r="BM127" s="36" t="n">
        <v>4.2</v>
      </c>
      <c r="BN127" s="36" t="n">
        <v>3</v>
      </c>
      <c r="BO127" s="36" t="n">
        <v>3.8</v>
      </c>
      <c r="BP127" s="36" t="n">
        <v>8.800000000000001</v>
      </c>
      <c r="BQ127" s="36" t="n">
        <v>6</v>
      </c>
      <c r="BR127" s="36" t="n">
        <v>6.6</v>
      </c>
      <c r="BS127" s="36" t="n">
        <v>7.2</v>
      </c>
      <c r="BT127" s="36" t="n">
        <v>4.4</v>
      </c>
      <c r="BU127" s="36" t="n">
        <v>6.5</v>
      </c>
      <c r="BV127" s="33" t="s">
        <v>122</v>
      </c>
      <c r="BW127" s="33" t="s">
        <v>1096</v>
      </c>
      <c r="BX127" s="33" t="s">
        <v>142</v>
      </c>
      <c r="BY127" s="33" t="s">
        <v>156</v>
      </c>
      <c r="BZ127" s="33" t="s">
        <v>1097</v>
      </c>
      <c r="CA127" s="33" t="s">
        <v>1098</v>
      </c>
      <c r="CB127" s="33" t="s">
        <v>1099</v>
      </c>
      <c r="CC127" s="33" t="s"/>
      <c r="CD127" s="33" t="s">
        <v>129</v>
      </c>
      <c r="CE127" s="33" t="s">
        <v>130</v>
      </c>
      <c r="CF127" s="33" t="s">
        <v>130</v>
      </c>
      <c r="CG127" s="33" t="s">
        <v>692</v>
      </c>
      <c r="CH127" s="33" t="s">
        <v>132</v>
      </c>
      <c r="CI127" s="33" t="s">
        <v>174</v>
      </c>
      <c r="CJ127" s="33" t="s">
        <v>335</v>
      </c>
      <c r="CK127" s="33" t="n">
        <v>5.8</v>
      </c>
      <c r="CL127" s="33" t="n">
        <v>9.5</v>
      </c>
      <c r="CM127" s="33" t="n">
        <v>43</v>
      </c>
      <c r="CN127" s="27" t="n">
        <v>0.72</v>
      </c>
    </row>
    <row customHeight="1" ht="13.9" r="128" spans="1:92">
      <c r="A128" s="33" t="s">
        <v>1100</v>
      </c>
      <c r="B128" s="33" t="s">
        <v>1101</v>
      </c>
      <c r="C128" s="33">
        <f>BX128&amp;"/"&amp;BV128&amp;"/"&amp;BY128</f>
        <v/>
      </c>
      <c r="D128" s="176">
        <f>AVERAGE(H128:L128)</f>
        <v/>
      </c>
      <c r="E128" s="176">
        <f>AVERAGE(M128:N128)</f>
        <v/>
      </c>
      <c r="F128" s="176">
        <f>AVERAGE(O128)</f>
        <v/>
      </c>
      <c r="G128" s="176">
        <f>AVERAGE(P128:Q128)</f>
        <v/>
      </c>
      <c r="H128" s="175" t="n">
        <v>4.8</v>
      </c>
      <c r="I128" s="175" t="n">
        <v>5.6</v>
      </c>
      <c r="J128" s="175" t="n">
        <v>6.9</v>
      </c>
      <c r="K128" s="175" t="n">
        <v>7.2</v>
      </c>
      <c r="L128" s="175" t="n">
        <v>7.9</v>
      </c>
      <c r="M128" s="175" t="n">
        <v>7.6</v>
      </c>
      <c r="N128" s="175" t="n">
        <v>7.8</v>
      </c>
      <c r="O128" s="175" t="n">
        <v>4.3</v>
      </c>
      <c r="P128" s="175" t="n">
        <v>9.199999999999999</v>
      </c>
      <c r="Q128" s="175" t="n">
        <v>8.699999999999999</v>
      </c>
      <c r="R128" s="33" t="s">
        <v>121</v>
      </c>
      <c r="S128" s="33" t="n">
        <v>7.3</v>
      </c>
      <c r="T128" s="33" t="n">
        <v>8.699999999999999</v>
      </c>
      <c r="U128" s="33" t="n">
        <v>73</v>
      </c>
      <c r="V128" s="33" t="n">
        <v>4.8</v>
      </c>
      <c r="W128" s="33" t="n">
        <v>5.6</v>
      </c>
      <c r="X128" s="33" t="n">
        <v>5.7</v>
      </c>
      <c r="Y128" s="33" t="n">
        <v>5.7</v>
      </c>
      <c r="Z128" s="33" t="n">
        <v>6.6</v>
      </c>
      <c r="AA128" s="33" t="n">
        <v>9.699999999999999</v>
      </c>
      <c r="AB128" s="33" t="n">
        <v>7.2</v>
      </c>
      <c r="AC128" s="33" t="n">
        <v>7.9</v>
      </c>
      <c r="AD128" s="33" t="n">
        <v>7.6</v>
      </c>
      <c r="AE128" s="33" t="n">
        <v>7.8</v>
      </c>
      <c r="AF128" s="33" t="n">
        <v>4.3</v>
      </c>
      <c r="AG128" s="33" t="n">
        <v>9.199999999999999</v>
      </c>
      <c r="AH128" s="33" t="n">
        <v>8.699999999999999</v>
      </c>
      <c r="AI128" s="36" t="n">
        <v>4.4</v>
      </c>
      <c r="AJ128" s="36" t="n">
        <v>8.4</v>
      </c>
      <c r="AK128" s="36" t="n">
        <v>2.3</v>
      </c>
      <c r="AL128" s="36" t="n">
        <v>5.5</v>
      </c>
      <c r="AM128" s="36" t="n">
        <v>5.5</v>
      </c>
      <c r="AN128" s="36" t="n">
        <v>5.8</v>
      </c>
      <c r="AO128" s="47" t="n">
        <v>7.3</v>
      </c>
      <c r="AP128" s="47" t="n">
        <v>1.9</v>
      </c>
      <c r="AQ128" s="47" t="n">
        <v>7.6</v>
      </c>
      <c r="AR128" s="36" t="n">
        <v>7.7</v>
      </c>
      <c r="AS128" s="36" t="n">
        <v>4.4</v>
      </c>
      <c r="AT128" s="36" t="n">
        <v>4.8</v>
      </c>
      <c r="AU128" s="36" t="n">
        <v>8.300000000000001</v>
      </c>
      <c r="AV128" s="36" t="n">
        <v>4.5</v>
      </c>
      <c r="AW128" s="36" t="n">
        <v>5.7</v>
      </c>
      <c r="AX128" s="36" t="n">
        <v>5.8</v>
      </c>
      <c r="AY128" s="36" t="n">
        <v>9.5</v>
      </c>
      <c r="AZ128" s="36" t="n">
        <v>9.1</v>
      </c>
      <c r="BA128" s="36" t="n">
        <v>9.1</v>
      </c>
      <c r="BB128" s="36" t="n">
        <v>5.6</v>
      </c>
      <c r="BC128" s="36" t="n">
        <v>5</v>
      </c>
      <c r="BD128" s="36" t="n">
        <v>10</v>
      </c>
      <c r="BE128" s="36" t="n">
        <v>1</v>
      </c>
      <c r="BF128" s="36" t="n">
        <v>10</v>
      </c>
      <c r="BG128" s="36" t="n">
        <v>6.9</v>
      </c>
      <c r="BH128" s="36" t="n">
        <v>7.6</v>
      </c>
      <c r="BI128" s="36" t="n">
        <v>5.9</v>
      </c>
      <c r="BJ128" s="36" t="n">
        <v>7.4</v>
      </c>
      <c r="BK128" s="36" t="n">
        <v>5</v>
      </c>
      <c r="BL128" s="36" t="n">
        <v>8.199999999999999</v>
      </c>
      <c r="BM128" s="36" t="n">
        <v>7.6</v>
      </c>
      <c r="BN128" s="36" t="n">
        <v>1</v>
      </c>
      <c r="BO128" s="36" t="n">
        <v>5.5</v>
      </c>
      <c r="BP128" s="36" t="n">
        <v>9.4</v>
      </c>
      <c r="BQ128" s="36" t="n">
        <v>8.1</v>
      </c>
      <c r="BR128" s="36" t="n">
        <v>8.699999999999999</v>
      </c>
      <c r="BS128" s="36" t="n">
        <v>8.1</v>
      </c>
      <c r="BT128" s="36" t="n">
        <v>6.1</v>
      </c>
      <c r="BU128" s="36" t="n">
        <v>8.300000000000001</v>
      </c>
      <c r="BV128" s="33" t="s">
        <v>122</v>
      </c>
      <c r="BW128" s="33" t="s">
        <v>1102</v>
      </c>
      <c r="BX128" s="33" t="s">
        <v>168</v>
      </c>
      <c r="BY128" s="33" t="s">
        <v>156</v>
      </c>
      <c r="BZ128" s="33" t="s">
        <v>1103</v>
      </c>
      <c r="CA128" s="33" t="s">
        <v>1104</v>
      </c>
      <c r="CB128" s="33" t="s">
        <v>1105</v>
      </c>
      <c r="CC128" s="33" t="s"/>
      <c r="CD128" s="33" t="s">
        <v>129</v>
      </c>
      <c r="CE128" s="33" t="s">
        <v>130</v>
      </c>
      <c r="CF128" s="33" t="s">
        <v>130</v>
      </c>
      <c r="CG128" s="33" t="s">
        <v>1106</v>
      </c>
      <c r="CH128" s="33" t="s">
        <v>148</v>
      </c>
      <c r="CI128" s="33" t="s">
        <v>174</v>
      </c>
      <c r="CJ128" s="33" t="s">
        <v>121</v>
      </c>
      <c r="CK128" s="33" t="n">
        <v>7.3</v>
      </c>
      <c r="CL128" s="33" t="n">
        <v>8.699999999999999</v>
      </c>
      <c r="CM128" s="33" t="n">
        <v>73</v>
      </c>
      <c r="CN128" s="27" t="n">
        <v>0.91</v>
      </c>
    </row>
    <row customHeight="1" ht="13.9" r="129" spans="1:92">
      <c r="A129" s="33" t="s">
        <v>1107</v>
      </c>
      <c r="B129" s="33" t="s">
        <v>1108</v>
      </c>
      <c r="C129" s="33">
        <f>BX129&amp;"/"&amp;BV129&amp;"/"&amp;BY129</f>
        <v/>
      </c>
      <c r="D129" s="176">
        <f>AVERAGE(H129:L129)</f>
        <v/>
      </c>
      <c r="E129" s="176">
        <f>AVERAGE(M129:N129)</f>
        <v/>
      </c>
      <c r="F129" s="176">
        <f>AVERAGE(O129)</f>
        <v/>
      </c>
      <c r="G129" s="176">
        <f>AVERAGE(P129:Q129)</f>
        <v/>
      </c>
      <c r="H129" s="175" t="n">
        <v>5.6</v>
      </c>
      <c r="I129" s="175" t="n">
        <v>6.8</v>
      </c>
      <c r="J129" s="175" t="n">
        <v>5.2</v>
      </c>
      <c r="K129" s="175" t="n">
        <v>3.8</v>
      </c>
      <c r="L129" s="175" t="n">
        <v>7.9</v>
      </c>
      <c r="M129" s="175" t="n">
        <v>7.3</v>
      </c>
      <c r="N129" s="175" t="n">
        <v>4</v>
      </c>
      <c r="O129" s="175" t="n">
        <v>5.2</v>
      </c>
      <c r="P129" s="175" t="n">
        <v>4.6</v>
      </c>
      <c r="Q129" s="175" t="n">
        <v>2.5</v>
      </c>
      <c r="R129" s="33" t="s">
        <v>121</v>
      </c>
      <c r="S129" s="33" t="n">
        <v>4.4</v>
      </c>
      <c r="T129" s="33" t="n">
        <v>9.4</v>
      </c>
      <c r="U129" s="33" t="n">
        <v>57</v>
      </c>
      <c r="V129" s="33" t="n">
        <v>5.6</v>
      </c>
      <c r="W129" s="33" t="n">
        <v>6.8</v>
      </c>
      <c r="X129" s="33" t="n">
        <v>5.4</v>
      </c>
      <c r="Y129" s="33" t="n">
        <v>2.6</v>
      </c>
      <c r="Z129" s="33" t="n">
        <v>5.8</v>
      </c>
      <c r="AA129" s="33" t="n">
        <v>6.9</v>
      </c>
      <c r="AB129" s="33" t="n">
        <v>3.8</v>
      </c>
      <c r="AC129" s="33" t="n">
        <v>7.9</v>
      </c>
      <c r="AD129" s="33" t="n">
        <v>7.3</v>
      </c>
      <c r="AE129" s="33" t="n">
        <v>4</v>
      </c>
      <c r="AF129" s="33" t="n">
        <v>5.2</v>
      </c>
      <c r="AG129" s="33" t="n">
        <v>4.6</v>
      </c>
      <c r="AH129" s="33" t="n">
        <v>2.5</v>
      </c>
      <c r="AI129" s="36" t="n">
        <v>4.4</v>
      </c>
      <c r="AJ129" s="36" t="n">
        <v>6.6</v>
      </c>
      <c r="AK129" s="36" t="n">
        <v>5.7</v>
      </c>
      <c r="AL129" s="36" t="n">
        <v>6.2</v>
      </c>
      <c r="AM129" s="36" t="n">
        <v>6.9</v>
      </c>
      <c r="AN129" s="36" t="n">
        <v>6.5</v>
      </c>
      <c r="AO129" s="47" t="n">
        <v>4.6</v>
      </c>
      <c r="AP129" s="47" t="n">
        <v>5.5</v>
      </c>
      <c r="AQ129" s="47" t="n">
        <v>6.3</v>
      </c>
      <c r="AR129" s="36" t="n">
        <v>5.8</v>
      </c>
      <c r="AS129" s="36" t="n">
        <v>2.4</v>
      </c>
      <c r="AT129" s="36" t="n">
        <v>3.1</v>
      </c>
      <c r="AU129" s="36" t="n">
        <v>6.6</v>
      </c>
      <c r="AV129" s="36" t="n">
        <v>6.4</v>
      </c>
      <c r="AW129" s="36" t="n">
        <v>4</v>
      </c>
      <c r="AX129" s="36" t="n">
        <v>5.8</v>
      </c>
      <c r="AY129" s="36" t="n">
        <v>5.3</v>
      </c>
      <c r="AZ129" s="36" t="n">
        <v>8.1</v>
      </c>
      <c r="BA129" s="36" t="n">
        <v>3.4</v>
      </c>
      <c r="BB129" s="36" t="n">
        <v>5.6</v>
      </c>
      <c r="BC129" s="36" t="n">
        <v>4.4</v>
      </c>
      <c r="BD129" s="36" t="n">
        <v>10</v>
      </c>
      <c r="BE129" s="36" t="n">
        <v>2.5</v>
      </c>
      <c r="BF129" s="36" t="n">
        <v>8.5</v>
      </c>
      <c r="BG129" s="36" t="n">
        <v>6.3</v>
      </c>
      <c r="BH129" s="36" t="n">
        <v>6</v>
      </c>
      <c r="BI129" s="36" t="n">
        <v>7.5</v>
      </c>
      <c r="BJ129" s="36" t="n">
        <v>5.8</v>
      </c>
      <c r="BK129" s="36" t="n">
        <v>5</v>
      </c>
      <c r="BL129" s="36" t="n">
        <v>3</v>
      </c>
      <c r="BM129" s="36" t="n">
        <v>4.9</v>
      </c>
      <c r="BN129" s="36" t="n">
        <v>3.7</v>
      </c>
      <c r="BO129" s="36" t="n">
        <v>7.2</v>
      </c>
      <c r="BP129" s="36" t="n">
        <v>6.1</v>
      </c>
      <c r="BQ129" s="36" t="n">
        <v>2.2</v>
      </c>
      <c r="BR129" s="36" t="n">
        <v>5.9</v>
      </c>
      <c r="BS129" s="36" t="n">
        <v>3.4</v>
      </c>
      <c r="BT129" s="36" t="n">
        <v>2.6</v>
      </c>
      <c r="BU129" s="36" t="n">
        <v>4.8</v>
      </c>
      <c r="BV129" s="33" t="s">
        <v>140</v>
      </c>
      <c r="BW129" s="33" t="s">
        <v>1109</v>
      </c>
      <c r="BX129" s="33" t="s">
        <v>512</v>
      </c>
      <c r="BY129" s="33" t="s">
        <v>156</v>
      </c>
      <c r="BZ129" s="33" t="s">
        <v>1110</v>
      </c>
      <c r="CA129" s="33" t="s">
        <v>1111</v>
      </c>
      <c r="CB129" s="33" t="s">
        <v>1112</v>
      </c>
      <c r="CC129" s="33" t="s"/>
      <c r="CD129" s="33" t="s">
        <v>129</v>
      </c>
      <c r="CE129" s="33" t="s">
        <v>130</v>
      </c>
      <c r="CF129" s="33" t="s">
        <v>130</v>
      </c>
      <c r="CG129" s="33" t="s">
        <v>460</v>
      </c>
      <c r="CH129" s="33" t="s">
        <v>132</v>
      </c>
      <c r="CI129" s="33" t="s">
        <v>174</v>
      </c>
      <c r="CJ129" s="33" t="s">
        <v>121</v>
      </c>
      <c r="CK129" s="33" t="n">
        <v>4.4</v>
      </c>
      <c r="CL129" s="33" t="n">
        <v>9.4</v>
      </c>
      <c r="CM129" s="33" t="n">
        <v>57</v>
      </c>
      <c r="CN129" s="27" t="n">
        <v>0.76</v>
      </c>
    </row>
    <row customHeight="1" ht="13.9" r="130" spans="1:92">
      <c r="A130" s="33" t="s">
        <v>1113</v>
      </c>
      <c r="B130" s="33" t="s">
        <v>1114</v>
      </c>
      <c r="C130" s="33">
        <f>BX130&amp;"/"&amp;BV130&amp;"/"&amp;BY130</f>
        <v/>
      </c>
      <c r="D130" s="176">
        <f>AVERAGE(H130:L130)</f>
        <v/>
      </c>
      <c r="E130" s="176">
        <f>AVERAGE(M130:N130)</f>
        <v/>
      </c>
      <c r="F130" s="176">
        <f>AVERAGE(O130)</f>
        <v/>
      </c>
      <c r="G130" s="176">
        <f>AVERAGE(P130:Q130)</f>
        <v/>
      </c>
      <c r="H130" s="175" t="n">
        <v>5.7</v>
      </c>
      <c r="I130" s="175" t="n">
        <v>6.4</v>
      </c>
      <c r="J130" s="175" t="n">
        <v>6.7</v>
      </c>
      <c r="K130" s="175" t="n">
        <v>5.8</v>
      </c>
      <c r="L130" s="175" t="n">
        <v>9</v>
      </c>
      <c r="M130" s="175" t="n">
        <v>5.5</v>
      </c>
      <c r="N130" s="175" t="n">
        <v>6.5</v>
      </c>
      <c r="O130" s="175" t="n">
        <v>3.5</v>
      </c>
      <c r="P130" s="175" t="n">
        <v>7.4</v>
      </c>
      <c r="Q130" s="175" t="n">
        <v>5.8</v>
      </c>
      <c r="R130" s="33" t="s">
        <v>177</v>
      </c>
      <c r="S130" s="33" t="n">
        <v>8.199999999999999</v>
      </c>
      <c r="T130" s="33" t="n">
        <v>9</v>
      </c>
      <c r="U130" s="33" t="n">
        <v>84</v>
      </c>
      <c r="V130" s="33" t="n">
        <v>5.7</v>
      </c>
      <c r="W130" s="33" t="n">
        <v>6.4</v>
      </c>
      <c r="X130" s="33" t="n">
        <v>5.8</v>
      </c>
      <c r="Y130" s="33" t="n">
        <v>6.7</v>
      </c>
      <c r="Z130" s="33" t="n">
        <v>5.8</v>
      </c>
      <c r="AA130" s="33" t="n">
        <v>8.4</v>
      </c>
      <c r="AB130" s="33" t="n">
        <v>5.8</v>
      </c>
      <c r="AC130" s="33" t="n">
        <v>9</v>
      </c>
      <c r="AD130" s="33" t="n">
        <v>5.5</v>
      </c>
      <c r="AE130" s="33" t="n">
        <v>6.5</v>
      </c>
      <c r="AF130" s="33" t="n">
        <v>3.5</v>
      </c>
      <c r="AG130" s="33" t="n">
        <v>7.4</v>
      </c>
      <c r="AH130" s="33" t="n">
        <v>5.8</v>
      </c>
      <c r="AI130" s="36" t="n">
        <v>6.3</v>
      </c>
      <c r="AJ130" s="36" t="n">
        <v>6.6</v>
      </c>
      <c r="AK130" s="36" t="n">
        <v>4</v>
      </c>
      <c r="AL130" s="36" t="n">
        <v>8.1</v>
      </c>
      <c r="AM130" s="36" t="n">
        <v>4.8</v>
      </c>
      <c r="AN130" s="36" t="n">
        <v>5.8</v>
      </c>
      <c r="AO130" s="47" t="n">
        <v>2.8</v>
      </c>
      <c r="AP130" s="47" t="n">
        <v>7.3</v>
      </c>
      <c r="AQ130" s="47" t="n">
        <v>7</v>
      </c>
      <c r="AR130" s="36" t="n">
        <v>5.8</v>
      </c>
      <c r="AS130" s="36" t="n">
        <v>6.3</v>
      </c>
      <c r="AT130" s="36" t="n">
        <v>6.5</v>
      </c>
      <c r="AU130" s="36" t="n">
        <v>3</v>
      </c>
      <c r="AV130" s="36" t="n">
        <v>8.4</v>
      </c>
      <c r="AW130" s="36" t="n">
        <v>5.7</v>
      </c>
      <c r="AX130" s="36" t="n">
        <v>5.8</v>
      </c>
      <c r="AY130" s="36" t="n">
        <v>7.1</v>
      </c>
      <c r="AZ130" s="36" t="n">
        <v>9.1</v>
      </c>
      <c r="BA130" s="36" t="n">
        <v>5.3</v>
      </c>
      <c r="BB130" s="36" t="n">
        <v>6.8</v>
      </c>
      <c r="BC130" s="36" t="n">
        <v>5</v>
      </c>
      <c r="BD130" s="36" t="n">
        <v>10</v>
      </c>
      <c r="BE130" s="36" t="n">
        <v>4.5</v>
      </c>
      <c r="BF130" s="36" t="n">
        <v>8.5</v>
      </c>
      <c r="BG130" s="36" t="n">
        <v>6.3</v>
      </c>
      <c r="BH130" s="36" t="n">
        <v>7.6</v>
      </c>
      <c r="BI130" s="36" t="n">
        <v>2.7</v>
      </c>
      <c r="BJ130" s="36" t="n">
        <v>6.9</v>
      </c>
      <c r="BK130" s="36" t="n">
        <v>5</v>
      </c>
      <c r="BL130" s="36" t="n">
        <v>6.5</v>
      </c>
      <c r="BM130" s="36" t="n">
        <v>5.5</v>
      </c>
      <c r="BN130" s="36" t="n">
        <v>3</v>
      </c>
      <c r="BO130" s="36" t="n">
        <v>3.8</v>
      </c>
      <c r="BP130" s="36" t="n">
        <v>7.4</v>
      </c>
      <c r="BQ130" s="36" t="n">
        <v>6</v>
      </c>
      <c r="BR130" s="36" t="n">
        <v>8</v>
      </c>
      <c r="BS130" s="36" t="n">
        <v>6.2</v>
      </c>
      <c r="BT130" s="36" t="n">
        <v>4.4</v>
      </c>
      <c r="BU130" s="36" t="n">
        <v>6.5</v>
      </c>
      <c r="BV130" s="33" t="s">
        <v>140</v>
      </c>
      <c r="BW130" s="33" t="s">
        <v>1115</v>
      </c>
      <c r="BX130" s="33" t="s">
        <v>380</v>
      </c>
      <c r="BY130" s="33" t="s">
        <v>624</v>
      </c>
      <c r="BZ130" s="33" t="s">
        <v>1116</v>
      </c>
      <c r="CA130" s="33" t="s">
        <v>1117</v>
      </c>
      <c r="CB130" s="33" t="s">
        <v>1118</v>
      </c>
      <c r="CC130" s="33" t="s"/>
      <c r="CD130" s="33" t="s">
        <v>129</v>
      </c>
      <c r="CE130" s="33" t="s">
        <v>160</v>
      </c>
      <c r="CF130" s="33" t="s">
        <v>146</v>
      </c>
      <c r="CG130" s="33" t="s">
        <v>1119</v>
      </c>
      <c r="CH130" s="33" t="s">
        <v>132</v>
      </c>
      <c r="CI130" s="33" t="s">
        <v>174</v>
      </c>
      <c r="CJ130" s="33" t="s">
        <v>177</v>
      </c>
      <c r="CK130" s="33" t="n">
        <v>8.199999999999999</v>
      </c>
      <c r="CL130" s="33" t="n">
        <v>9</v>
      </c>
      <c r="CM130" s="33" t="n">
        <v>84</v>
      </c>
      <c r="CN130" s="27" t="n">
        <v>0.9</v>
      </c>
    </row>
    <row customHeight="1" ht="13.9" r="131" spans="1:92">
      <c r="A131" s="33" t="s">
        <v>1120</v>
      </c>
      <c r="B131" s="33" t="s">
        <v>1121</v>
      </c>
      <c r="C131" s="33">
        <f>BX131&amp;"/"&amp;BV131&amp;"/"&amp;BY131</f>
        <v/>
      </c>
      <c r="D131" s="176">
        <f>AVERAGE(H131:L131)</f>
        <v/>
      </c>
      <c r="E131" s="176">
        <f>AVERAGE(M131:N131)</f>
        <v/>
      </c>
      <c r="F131" s="171">
        <f>AVERAGE(O131)</f>
        <v/>
      </c>
      <c r="G131" s="171">
        <f>AVERAGE(P131:Q131)</f>
        <v/>
      </c>
      <c r="H131" s="175" t="n">
        <v>7.5</v>
      </c>
      <c r="I131" s="175" t="n">
        <v>8.6</v>
      </c>
      <c r="J131" s="175" t="n">
        <v>7.4</v>
      </c>
      <c r="K131" s="175" t="n">
        <v>7.3</v>
      </c>
      <c r="L131" s="175" t="n">
        <v>10</v>
      </c>
      <c r="M131" s="175" t="n">
        <v>6.2</v>
      </c>
      <c r="N131" s="175" t="n">
        <v>6.7</v>
      </c>
      <c r="O131" s="175" t="n">
        <v>6</v>
      </c>
      <c r="P131" s="175" t="n">
        <v>8.1</v>
      </c>
      <c r="Q131" s="175" t="n">
        <v>7.2</v>
      </c>
      <c r="R131" s="33" t="s">
        <v>121</v>
      </c>
      <c r="S131" s="33" t="n">
        <v>3.9</v>
      </c>
      <c r="T131" s="33" t="n">
        <v>9</v>
      </c>
      <c r="U131" s="33" t="n">
        <v>113</v>
      </c>
      <c r="V131" s="33" t="n">
        <v>7.5</v>
      </c>
      <c r="W131" s="33" t="n">
        <v>8.6</v>
      </c>
      <c r="X131" s="33" t="n">
        <v>6.4</v>
      </c>
      <c r="Y131" s="33" t="n">
        <v>7.1</v>
      </c>
      <c r="Z131" s="33" t="n">
        <v>7.2</v>
      </c>
      <c r="AA131" s="33" t="n">
        <v>8.800000000000001</v>
      </c>
      <c r="AB131" s="33" t="n">
        <v>7.3</v>
      </c>
      <c r="AC131" s="33" t="n">
        <v>10</v>
      </c>
      <c r="AD131" s="33" t="n">
        <v>6.2</v>
      </c>
      <c r="AE131" s="33" t="n">
        <v>6.7</v>
      </c>
      <c r="AF131" s="33" t="n">
        <v>6</v>
      </c>
      <c r="AG131" s="33" t="n">
        <v>8.1</v>
      </c>
      <c r="AH131" s="33" t="n">
        <v>7.2</v>
      </c>
      <c r="AI131" s="36" t="n">
        <v>8.199999999999999</v>
      </c>
      <c r="AJ131" s="36" t="n">
        <v>6.6</v>
      </c>
      <c r="AK131" s="36" t="n">
        <v>5.7</v>
      </c>
      <c r="AL131" s="36" t="n">
        <v>8.1</v>
      </c>
      <c r="AM131" s="36" t="n">
        <v>7.6</v>
      </c>
      <c r="AN131" s="36" t="n">
        <v>8.4</v>
      </c>
      <c r="AO131" s="47" t="n">
        <v>6.4</v>
      </c>
      <c r="AP131" s="47" t="n">
        <v>5.5</v>
      </c>
      <c r="AQ131" s="47" t="n">
        <v>6.3</v>
      </c>
      <c r="AR131" s="36" t="n">
        <v>4.6</v>
      </c>
      <c r="AS131" s="36" t="n">
        <v>8.300000000000001</v>
      </c>
      <c r="AT131" s="36" t="n">
        <v>6.5</v>
      </c>
      <c r="AU131" s="36" t="n">
        <v>7.7</v>
      </c>
      <c r="AV131" s="36" t="n">
        <v>6.4</v>
      </c>
      <c r="AW131" s="36" t="n">
        <v>5.7</v>
      </c>
      <c r="AX131" s="36" t="n">
        <v>4.6</v>
      </c>
      <c r="AY131" s="36" t="n">
        <v>8.9</v>
      </c>
      <c r="AZ131" s="36" t="n">
        <v>9.1</v>
      </c>
      <c r="BA131" s="36" t="n">
        <v>8.1</v>
      </c>
      <c r="BB131" s="36" t="n">
        <v>5.6</v>
      </c>
      <c r="BC131" s="36" t="n">
        <v>6.2</v>
      </c>
      <c r="BD131" s="36" t="n">
        <v>10</v>
      </c>
      <c r="BE131" s="36" t="n">
        <v>8.5</v>
      </c>
      <c r="BF131" s="36" t="n">
        <v>10</v>
      </c>
      <c r="BG131" s="36" t="n">
        <v>7.5</v>
      </c>
      <c r="BH131" s="36" t="n">
        <v>4.4</v>
      </c>
      <c r="BI131" s="36" t="n">
        <v>5.9</v>
      </c>
      <c r="BJ131" s="36" t="n">
        <v>5.2</v>
      </c>
      <c r="BK131" s="36" t="n">
        <v>6.9</v>
      </c>
      <c r="BL131" s="36" t="n">
        <v>6.5</v>
      </c>
      <c r="BM131" s="36" t="n">
        <v>6.2</v>
      </c>
      <c r="BN131" s="36" t="n">
        <v>5.8</v>
      </c>
      <c r="BO131" s="36" t="n">
        <v>5.5</v>
      </c>
      <c r="BP131" s="36" t="n">
        <v>7.4</v>
      </c>
      <c r="BQ131" s="36" t="n">
        <v>7.1</v>
      </c>
      <c r="BR131" s="36" t="n">
        <v>8.699999999999999</v>
      </c>
      <c r="BS131" s="36" t="n">
        <v>8.1</v>
      </c>
      <c r="BT131" s="36" t="n">
        <v>2.1</v>
      </c>
      <c r="BU131" s="36" t="n">
        <v>9.5</v>
      </c>
      <c r="BV131" s="33" t="s">
        <v>122</v>
      </c>
      <c r="BW131" s="33" t="s">
        <v>1122</v>
      </c>
      <c r="BX131" s="33" t="s">
        <v>638</v>
      </c>
      <c r="BY131" s="33" t="s">
        <v>125</v>
      </c>
      <c r="BZ131" s="33" t="s">
        <v>1123</v>
      </c>
      <c r="CA131" s="33" t="s">
        <v>1124</v>
      </c>
      <c r="CB131" s="33" t="s">
        <v>1125</v>
      </c>
      <c r="CC131" s="33" t="s"/>
      <c r="CD131" s="33" t="s">
        <v>129</v>
      </c>
      <c r="CE131" s="33" t="s">
        <v>160</v>
      </c>
      <c r="CF131" s="33" t="s">
        <v>130</v>
      </c>
      <c r="CG131" s="33" t="s">
        <v>341</v>
      </c>
      <c r="CH131" s="33" t="s">
        <v>132</v>
      </c>
      <c r="CI131" s="33" t="s">
        <v>133</v>
      </c>
      <c r="CJ131" s="33" t="s">
        <v>121</v>
      </c>
      <c r="CK131" s="33" t="s">
        <v>206</v>
      </c>
      <c r="CL131" s="33" t="s">
        <v>172</v>
      </c>
      <c r="CM131" s="33" t="s">
        <v>1126</v>
      </c>
      <c r="CN131" s="33" t="s">
        <v>486</v>
      </c>
    </row>
    <row customHeight="1" ht="13.9" r="132" spans="1:92">
      <c r="A132" s="33" t="s">
        <v>1127</v>
      </c>
      <c r="B132" s="33" t="s">
        <v>1128</v>
      </c>
      <c r="C132" s="33">
        <f>BX132&amp;"/"&amp;BV132&amp;"/"&amp;BY132</f>
        <v/>
      </c>
      <c r="D132" s="176">
        <f>AVERAGE(H132:L132)</f>
        <v/>
      </c>
      <c r="E132" s="176">
        <f>AVERAGE(M132:N132)</f>
        <v/>
      </c>
      <c r="F132" s="171">
        <f>AVERAGE(O132)</f>
        <v/>
      </c>
      <c r="G132" s="171">
        <f>AVERAGE(P132:Q132)</f>
        <v/>
      </c>
      <c r="H132" s="175" t="n">
        <v>6.5</v>
      </c>
      <c r="I132" s="175" t="n">
        <v>8.1</v>
      </c>
      <c r="J132" s="175" t="n">
        <v>6.9</v>
      </c>
      <c r="K132" s="175" t="n">
        <v>4.5</v>
      </c>
      <c r="L132" s="175" t="n">
        <v>7.9</v>
      </c>
      <c r="M132" s="175" t="n">
        <v>7.9</v>
      </c>
      <c r="N132" s="175" t="n">
        <v>5.8</v>
      </c>
      <c r="O132" s="175" t="n">
        <v>6.3</v>
      </c>
      <c r="P132" s="175" t="n">
        <v>7.8</v>
      </c>
      <c r="Q132" s="175" t="n">
        <v>6.1</v>
      </c>
      <c r="R132" s="33" t="s">
        <v>177</v>
      </c>
      <c r="S132" s="33" t="n">
        <v>9.199999999999999</v>
      </c>
      <c r="T132" s="33" t="n">
        <v>8.9</v>
      </c>
      <c r="U132" s="33" t="n">
        <v>86</v>
      </c>
      <c r="V132" s="33" t="n">
        <v>6.5</v>
      </c>
      <c r="W132" s="33" t="n">
        <v>8.1</v>
      </c>
      <c r="X132" s="33" t="n">
        <v>6.9</v>
      </c>
      <c r="Y132" s="33" t="n">
        <v>6.3</v>
      </c>
      <c r="Z132" s="33" t="n">
        <v>4.9</v>
      </c>
      <c r="AA132" s="33" t="n">
        <v>9.6</v>
      </c>
      <c r="AB132" s="33" t="n">
        <v>4.5</v>
      </c>
      <c r="AC132" s="33" t="n">
        <v>7.9</v>
      </c>
      <c r="AD132" s="33" t="n">
        <v>7.9</v>
      </c>
      <c r="AE132" s="33" t="n">
        <v>5.8</v>
      </c>
      <c r="AF132" s="33" t="n">
        <v>6.3</v>
      </c>
      <c r="AG132" s="33" t="n">
        <v>7.8</v>
      </c>
      <c r="AH132" s="33" t="n">
        <v>6.1</v>
      </c>
      <c r="AI132" s="36" t="n">
        <v>6.3</v>
      </c>
      <c r="AJ132" s="36" t="n">
        <v>6.6</v>
      </c>
      <c r="AK132" s="36" t="n">
        <v>5.7</v>
      </c>
      <c r="AL132" s="36" t="n">
        <v>7.4</v>
      </c>
      <c r="AM132" s="36" t="n">
        <v>8.4</v>
      </c>
      <c r="AN132" s="36" t="n">
        <v>7.1</v>
      </c>
      <c r="AO132" s="47" t="n">
        <v>7.3</v>
      </c>
      <c r="AP132" s="47" t="n">
        <v>5.5</v>
      </c>
      <c r="AQ132" s="47" t="n">
        <v>6.3</v>
      </c>
      <c r="AR132" s="36" t="n">
        <v>7.1</v>
      </c>
      <c r="AS132" s="36" t="n">
        <v>4.4</v>
      </c>
      <c r="AT132" s="36" t="n">
        <v>6.5</v>
      </c>
      <c r="AU132" s="36" t="n">
        <v>7.2</v>
      </c>
      <c r="AV132" s="36" t="n">
        <v>2.5</v>
      </c>
      <c r="AW132" s="36" t="n">
        <v>5.7</v>
      </c>
      <c r="AX132" s="36" t="n">
        <v>8</v>
      </c>
      <c r="AY132" s="36" t="n">
        <v>8.9</v>
      </c>
      <c r="AZ132" s="36" t="n">
        <v>7.2</v>
      </c>
      <c r="BA132" s="36" t="n">
        <v>3.4</v>
      </c>
      <c r="BB132" s="36" t="n">
        <v>5.6</v>
      </c>
      <c r="BC132" s="36" t="n">
        <v>5.6</v>
      </c>
      <c r="BD132" s="36" t="n">
        <v>10</v>
      </c>
      <c r="BE132" s="36" t="n">
        <v>4.5</v>
      </c>
      <c r="BF132" s="36" t="n">
        <v>6.5</v>
      </c>
      <c r="BG132" s="36" t="n">
        <v>7.5</v>
      </c>
      <c r="BH132" s="36" t="n">
        <v>6</v>
      </c>
      <c r="BI132" s="36" t="n">
        <v>7.5</v>
      </c>
      <c r="BJ132" s="36" t="n">
        <v>7.4</v>
      </c>
      <c r="BK132" s="36" t="n">
        <v>3.2</v>
      </c>
      <c r="BL132" s="36" t="n">
        <v>6.5</v>
      </c>
      <c r="BM132" s="36" t="n">
        <v>4.9</v>
      </c>
      <c r="BN132" s="36" t="n">
        <v>4.4</v>
      </c>
      <c r="BO132" s="36" t="n">
        <v>8.800000000000001</v>
      </c>
      <c r="BP132" s="36" t="n">
        <v>8.800000000000001</v>
      </c>
      <c r="BQ132" s="36" t="n">
        <v>7.1</v>
      </c>
      <c r="BR132" s="36" t="n">
        <v>6.6</v>
      </c>
      <c r="BS132" s="36" t="n">
        <v>9.1</v>
      </c>
      <c r="BT132" s="36" t="n">
        <v>2.1</v>
      </c>
      <c r="BU132" s="36" t="n">
        <v>6.5</v>
      </c>
      <c r="BV132" s="33" t="s">
        <v>140</v>
      </c>
      <c r="BW132" s="33" t="s">
        <v>1129</v>
      </c>
      <c r="BX132" s="33" t="s">
        <v>380</v>
      </c>
      <c r="BY132" s="33" t="s">
        <v>156</v>
      </c>
      <c r="BZ132" s="33" t="s">
        <v>1130</v>
      </c>
      <c r="CA132" s="33" t="s">
        <v>1131</v>
      </c>
      <c r="CB132" s="33" t="s">
        <v>1132</v>
      </c>
      <c r="CC132" s="33" t="s"/>
      <c r="CD132" s="33" t="s">
        <v>129</v>
      </c>
      <c r="CE132" s="33" t="s">
        <v>130</v>
      </c>
      <c r="CF132" s="33" t="s">
        <v>130</v>
      </c>
      <c r="CG132" s="33" t="s">
        <v>1133</v>
      </c>
      <c r="CH132" s="33" t="s">
        <v>240</v>
      </c>
      <c r="CI132" s="33" t="s">
        <v>133</v>
      </c>
      <c r="CJ132" s="33" t="s">
        <v>177</v>
      </c>
      <c r="CK132" s="33" t="s">
        <v>279</v>
      </c>
      <c r="CL132" s="33" t="s">
        <v>207</v>
      </c>
      <c r="CM132" s="33" t="s">
        <v>375</v>
      </c>
      <c r="CN132" s="33" t="s">
        <v>197</v>
      </c>
    </row>
    <row customHeight="1" ht="13.9" r="133" spans="1:92">
      <c r="A133" s="33" t="s">
        <v>1134</v>
      </c>
      <c r="B133" s="33" t="s">
        <v>1135</v>
      </c>
      <c r="C133" s="33">
        <f>BX133&amp;"/"&amp;BV133&amp;"/"&amp;BY133</f>
        <v/>
      </c>
      <c r="D133" s="176">
        <f>AVERAGE(H133:L133)</f>
        <v/>
      </c>
      <c r="E133" s="176">
        <f>AVERAGE(M133:N133)</f>
        <v/>
      </c>
      <c r="F133" s="176">
        <f>AVERAGE(O133)</f>
        <v/>
      </c>
      <c r="G133" s="176">
        <f>AVERAGE(P133:Q133)</f>
        <v/>
      </c>
      <c r="H133" s="175" t="n">
        <v>5.6</v>
      </c>
      <c r="I133" s="175" t="n">
        <v>6.2</v>
      </c>
      <c r="J133" s="175" t="n">
        <v>7.2</v>
      </c>
      <c r="K133" s="175" t="n">
        <v>7</v>
      </c>
      <c r="L133" s="175" t="n">
        <v>7.9</v>
      </c>
      <c r="M133" s="175" t="n">
        <v>8.6</v>
      </c>
      <c r="N133" s="175" t="n">
        <v>5.6</v>
      </c>
      <c r="O133" s="175" t="n">
        <v>4.5</v>
      </c>
      <c r="P133" s="175" t="n">
        <v>6.1</v>
      </c>
      <c r="Q133" s="175" t="n">
        <v>6.5</v>
      </c>
      <c r="R133" s="33" t="s">
        <v>177</v>
      </c>
      <c r="S133" s="33" t="n">
        <v>9.199999999999999</v>
      </c>
      <c r="T133" s="33" t="n">
        <v>9.5</v>
      </c>
      <c r="U133" s="33" t="n">
        <v>71</v>
      </c>
      <c r="V133" s="33" t="n">
        <v>5.6</v>
      </c>
      <c r="W133" s="33" t="n">
        <v>6.2</v>
      </c>
      <c r="X133" s="33" t="n">
        <v>7.7</v>
      </c>
      <c r="Y133" s="33" t="n">
        <v>6.8</v>
      </c>
      <c r="Z133" s="33" t="n">
        <v>6.9</v>
      </c>
      <c r="AA133" s="33" t="n">
        <v>7.2</v>
      </c>
      <c r="AB133" s="33" t="n">
        <v>7</v>
      </c>
      <c r="AC133" s="33" t="n">
        <v>7.9</v>
      </c>
      <c r="AD133" s="33" t="n">
        <v>8.6</v>
      </c>
      <c r="AE133" s="33" t="n">
        <v>5.6</v>
      </c>
      <c r="AF133" s="33" t="n">
        <v>4.5</v>
      </c>
      <c r="AG133" s="33" t="n">
        <v>6.1</v>
      </c>
      <c r="AH133" s="33" t="n">
        <v>6.5</v>
      </c>
      <c r="AI133" s="36" t="n">
        <v>4.4</v>
      </c>
      <c r="AJ133" s="36" t="n">
        <v>4.8</v>
      </c>
      <c r="AK133" s="36" t="n">
        <v>7.5</v>
      </c>
      <c r="AL133" s="36" t="n">
        <v>4.9</v>
      </c>
      <c r="AM133" s="36" t="n">
        <v>6.9</v>
      </c>
      <c r="AN133" s="36" t="n">
        <v>6.5</v>
      </c>
      <c r="AO133" s="47" t="n">
        <v>6.4</v>
      </c>
      <c r="AP133" s="47" t="n">
        <v>7.3</v>
      </c>
      <c r="AQ133" s="47" t="n">
        <v>7</v>
      </c>
      <c r="AR133" s="36" t="n">
        <v>5.8</v>
      </c>
      <c r="AS133" s="36" t="n">
        <v>8.300000000000001</v>
      </c>
      <c r="AT133" s="36" t="n">
        <v>4.8</v>
      </c>
      <c r="AU133" s="36" t="n">
        <v>8.9</v>
      </c>
      <c r="AV133" s="36" t="n">
        <v>4.5</v>
      </c>
      <c r="AW133" s="36" t="n">
        <v>5.7</v>
      </c>
      <c r="AX133" s="36" t="n">
        <v>5.2</v>
      </c>
      <c r="AY133" s="36" t="n">
        <v>8.300000000000001</v>
      </c>
      <c r="AZ133" s="36" t="n">
        <v>6.2</v>
      </c>
      <c r="BA133" s="36" t="n">
        <v>8.1</v>
      </c>
      <c r="BB133" s="36" t="n">
        <v>6.8</v>
      </c>
      <c r="BC133" s="36" t="n">
        <v>4.4</v>
      </c>
      <c r="BD133" s="36" t="n">
        <v>10</v>
      </c>
      <c r="BE133" s="36" t="n">
        <v>6.5</v>
      </c>
      <c r="BF133" s="36" t="n">
        <v>4.5</v>
      </c>
      <c r="BG133" s="36" t="n">
        <v>8.699999999999999</v>
      </c>
      <c r="BH133" s="36" t="n">
        <v>7.6</v>
      </c>
      <c r="BI133" s="36" t="n">
        <v>5.9</v>
      </c>
      <c r="BJ133" s="36" t="n">
        <v>6.9</v>
      </c>
      <c r="BK133" s="36" t="n">
        <v>5</v>
      </c>
      <c r="BL133" s="36" t="n">
        <v>4.8</v>
      </c>
      <c r="BM133" s="36" t="n">
        <v>6.2</v>
      </c>
      <c r="BN133" s="36" t="n">
        <v>4.4</v>
      </c>
      <c r="BO133" s="36" t="n">
        <v>3.8</v>
      </c>
      <c r="BP133" s="36" t="n">
        <v>6.8</v>
      </c>
      <c r="BQ133" s="36" t="n">
        <v>3.3</v>
      </c>
      <c r="BR133" s="36" t="n">
        <v>8</v>
      </c>
      <c r="BS133" s="36" t="n">
        <v>8.1</v>
      </c>
      <c r="BT133" s="36" t="n">
        <v>3.8</v>
      </c>
      <c r="BU133" s="36" t="n">
        <v>6.5</v>
      </c>
      <c r="BV133" s="33" t="s">
        <v>140</v>
      </c>
      <c r="BW133" s="33" t="s">
        <v>1136</v>
      </c>
      <c r="BX133" s="33" t="s">
        <v>534</v>
      </c>
      <c r="BY133" s="33" t="s">
        <v>156</v>
      </c>
      <c r="BZ133" s="33" t="s">
        <v>1137</v>
      </c>
      <c r="CA133" s="33" t="s">
        <v>1138</v>
      </c>
      <c r="CB133" s="33" t="s">
        <v>1139</v>
      </c>
      <c r="CC133" s="33" t="s"/>
      <c r="CD133" s="33" t="s">
        <v>129</v>
      </c>
      <c r="CE133" s="33" t="s">
        <v>130</v>
      </c>
      <c r="CF133" s="33" t="s">
        <v>130</v>
      </c>
      <c r="CG133" s="33" t="s">
        <v>1133</v>
      </c>
      <c r="CH133" s="33" t="s">
        <v>240</v>
      </c>
      <c r="CI133" s="33" t="s">
        <v>174</v>
      </c>
      <c r="CJ133" s="33" t="s">
        <v>177</v>
      </c>
      <c r="CK133" s="33" t="n">
        <v>9.199999999999999</v>
      </c>
      <c r="CL133" s="33" t="n">
        <v>9.5</v>
      </c>
      <c r="CM133" s="33" t="n">
        <v>71</v>
      </c>
      <c r="CN133" s="27" t="n">
        <v>0.93</v>
      </c>
    </row>
  </sheetData>
  <mergeCells count="18">
    <mergeCell ref="BM2:BO2"/>
    <mergeCell ref="BP2:BR2"/>
    <mergeCell ref="BS2:BU2"/>
    <mergeCell ref="BA2:BC2"/>
    <mergeCell ref="BG2:BI2"/>
    <mergeCell ref="BJ2:BL2"/>
    <mergeCell ref="H1:Q1"/>
    <mergeCell ref="AO2:AQ2"/>
    <mergeCell ref="AR2:AT2"/>
    <mergeCell ref="BD2:BF2"/>
    <mergeCell ref="X2:AA2"/>
    <mergeCell ref="AL2:AN2"/>
    <mergeCell ref="H2:L2"/>
    <mergeCell ref="M2:N2"/>
    <mergeCell ref="P2:Q2"/>
    <mergeCell ref="AI2:AK2"/>
    <mergeCell ref="AU2:AW2"/>
    <mergeCell ref="AX2:AZ2"/>
  </mergeCells>
  <pageMargins bottom="0.75" footer="0.3" header="0.3" left="0.7" right="0.7" top="0.75"/>
  <pageSetup orientation="portrait" paperSize="9" verticalDpi="0"/>
</worksheet>
</file>

<file path=xl/worksheets/sheet3.xml><?xml version="1.0" encoding="utf-8"?>
<worksheet xmlns="http://schemas.openxmlformats.org/spreadsheetml/2006/main">
  <sheetPr>
    <outlinePr summaryBelow="1" summaryRight="1"/>
    <pageSetUpPr/>
  </sheetPr>
  <dimension ref="A1:C65"/>
  <sheetViews>
    <sheetView workbookViewId="0">
      <selection activeCell="C6" sqref="C6:C9"/>
    </sheetView>
  </sheetViews>
  <sheetFormatPr baseColWidth="8" defaultColWidth="8.875" defaultRowHeight="14.25" outlineLevelCol="0"/>
  <cols>
    <col customWidth="1" max="1" min="1" style="33" width="15.5"/>
    <col customWidth="1" max="2" min="2" style="33" width="25.25"/>
    <col customWidth="1" max="3" min="3" style="33" width="75.375"/>
    <col customWidth="1" max="16384" min="4" style="33" width="8.875"/>
  </cols>
  <sheetData>
    <row r="1" spans="1:3">
      <c r="A1" s="38" t="s">
        <v>1140</v>
      </c>
      <c r="B1" s="33" t="s">
        <v>1141</v>
      </c>
      <c r="C1" s="33" t="s">
        <v>1142</v>
      </c>
    </row>
    <row r="2" spans="1:3">
      <c r="A2" s="33" t="s">
        <v>1143</v>
      </c>
      <c r="B2" s="33" t="s">
        <v>1144</v>
      </c>
      <c r="C2" s="33" t="s">
        <v>1145</v>
      </c>
    </row>
    <row r="3" spans="1:3">
      <c r="A3" s="33" t="s">
        <v>1143</v>
      </c>
      <c r="B3" s="33" t="s">
        <v>1146</v>
      </c>
      <c r="C3" s="33" t="s">
        <v>1147</v>
      </c>
    </row>
    <row r="4" spans="1:3">
      <c r="A4" s="33" t="s">
        <v>1143</v>
      </c>
      <c r="B4" s="33" t="s">
        <v>1148</v>
      </c>
      <c r="C4" s="33" t="s">
        <v>1149</v>
      </c>
    </row>
    <row r="5" spans="1:3">
      <c r="A5" s="33" t="s">
        <v>1143</v>
      </c>
      <c r="B5" s="33" t="s">
        <v>1150</v>
      </c>
      <c r="C5" s="33" t="s">
        <v>1151</v>
      </c>
    </row>
    <row r="6" spans="1:3">
      <c r="A6" s="33" t="s">
        <v>44</v>
      </c>
      <c r="B6" s="33" t="s">
        <v>1152</v>
      </c>
      <c r="C6" s="33" t="s">
        <v>1153</v>
      </c>
    </row>
    <row r="7" spans="1:3">
      <c r="A7" s="33" t="s">
        <v>44</v>
      </c>
      <c r="B7" s="33" t="s">
        <v>1154</v>
      </c>
      <c r="C7" s="33" t="s">
        <v>1155</v>
      </c>
    </row>
    <row r="8" spans="1:3">
      <c r="A8" s="33" t="s">
        <v>44</v>
      </c>
      <c r="B8" s="33" t="s">
        <v>1156</v>
      </c>
      <c r="C8" s="33" t="s">
        <v>1157</v>
      </c>
    </row>
    <row r="9" spans="1:3">
      <c r="A9" s="33" t="s">
        <v>44</v>
      </c>
      <c r="B9" s="33" t="s">
        <v>1158</v>
      </c>
      <c r="C9" s="33" t="s">
        <v>1159</v>
      </c>
    </row>
    <row r="10" spans="1:3">
      <c r="A10" s="33" t="s">
        <v>68</v>
      </c>
      <c r="B10" s="33" t="s">
        <v>1160</v>
      </c>
      <c r="C10" s="33" t="s">
        <v>1161</v>
      </c>
    </row>
    <row r="11" spans="1:3">
      <c r="A11" s="33" t="s">
        <v>68</v>
      </c>
      <c r="B11" s="33" t="s">
        <v>1162</v>
      </c>
      <c r="C11" s="33" t="s">
        <v>1163</v>
      </c>
    </row>
    <row r="12" spans="1:3">
      <c r="A12" s="33" t="s">
        <v>68</v>
      </c>
      <c r="B12" s="33" t="s">
        <v>1164</v>
      </c>
      <c r="C12" s="33" t="s">
        <v>1165</v>
      </c>
    </row>
    <row r="13" spans="1:3">
      <c r="A13" s="33" t="s">
        <v>68</v>
      </c>
      <c r="B13" s="33" t="s">
        <v>1166</v>
      </c>
      <c r="C13" s="33" t="s">
        <v>1167</v>
      </c>
    </row>
    <row r="14" spans="1:3">
      <c r="A14" s="33" t="s">
        <v>49</v>
      </c>
      <c r="B14" s="33" t="s">
        <v>1168</v>
      </c>
      <c r="C14" s="33" t="s">
        <v>1169</v>
      </c>
    </row>
    <row r="15" spans="1:3">
      <c r="A15" s="33" t="s">
        <v>49</v>
      </c>
      <c r="B15" s="33" t="s">
        <v>1170</v>
      </c>
      <c r="C15" s="33" t="s">
        <v>1171</v>
      </c>
    </row>
    <row r="16" spans="1:3">
      <c r="A16" s="33" t="s">
        <v>49</v>
      </c>
      <c r="B16" s="33" t="s">
        <v>1172</v>
      </c>
      <c r="C16" s="33" t="s">
        <v>1173</v>
      </c>
    </row>
    <row r="17" spans="1:3">
      <c r="A17" s="33" t="s">
        <v>49</v>
      </c>
      <c r="B17" s="33" t="s">
        <v>1174</v>
      </c>
      <c r="C17" s="33" t="s">
        <v>1175</v>
      </c>
    </row>
    <row r="18" spans="1:3">
      <c r="A18" s="33" t="s">
        <v>72</v>
      </c>
      <c r="B18" s="33" t="s">
        <v>1176</v>
      </c>
      <c r="C18" s="33" t="s">
        <v>1177</v>
      </c>
    </row>
    <row r="19" spans="1:3">
      <c r="A19" s="33" t="s">
        <v>72</v>
      </c>
      <c r="B19" s="33" t="s">
        <v>1178</v>
      </c>
      <c r="C19" s="33" t="s">
        <v>1179</v>
      </c>
    </row>
    <row r="20" spans="1:3">
      <c r="A20" s="33" t="s">
        <v>72</v>
      </c>
      <c r="B20" s="33" t="s">
        <v>1180</v>
      </c>
      <c r="C20" s="33" t="s">
        <v>1181</v>
      </c>
    </row>
    <row r="21" spans="1:3">
      <c r="A21" s="33" t="s">
        <v>72</v>
      </c>
      <c r="B21" s="33" t="s">
        <v>1182</v>
      </c>
      <c r="C21" s="33" t="s">
        <v>1183</v>
      </c>
    </row>
    <row r="22" spans="1:3">
      <c r="A22" s="33" t="s">
        <v>57</v>
      </c>
      <c r="B22" s="33" t="s">
        <v>1184</v>
      </c>
      <c r="C22" s="33" t="s">
        <v>1185</v>
      </c>
    </row>
    <row r="23" spans="1:3">
      <c r="A23" s="33" t="s">
        <v>57</v>
      </c>
      <c r="B23" s="33" t="s">
        <v>1186</v>
      </c>
      <c r="C23" s="33" t="s">
        <v>1187</v>
      </c>
    </row>
    <row r="24" spans="1:3">
      <c r="A24" s="33" t="s">
        <v>57</v>
      </c>
      <c r="B24" s="33" t="s">
        <v>1188</v>
      </c>
      <c r="C24" s="33" t="s">
        <v>1189</v>
      </c>
    </row>
    <row r="25" spans="1:3">
      <c r="A25" s="33" t="s">
        <v>57</v>
      </c>
      <c r="B25" s="33" t="s">
        <v>1190</v>
      </c>
      <c r="C25" s="33" t="s">
        <v>1191</v>
      </c>
    </row>
    <row r="26" spans="1:3">
      <c r="A26" s="33" t="s">
        <v>61</v>
      </c>
      <c r="B26" s="33" t="s">
        <v>1192</v>
      </c>
      <c r="C26" s="33" t="s">
        <v>1193</v>
      </c>
    </row>
    <row r="27" spans="1:3">
      <c r="A27" s="33" t="s">
        <v>61</v>
      </c>
      <c r="B27" s="33" t="s">
        <v>1194</v>
      </c>
      <c r="C27" s="33" t="s">
        <v>1195</v>
      </c>
    </row>
    <row r="28" spans="1:3">
      <c r="A28" s="33" t="s">
        <v>61</v>
      </c>
      <c r="B28" s="33" t="s">
        <v>1196</v>
      </c>
      <c r="C28" s="33" t="s">
        <v>1197</v>
      </c>
    </row>
    <row r="29" spans="1:3">
      <c r="A29" s="33" t="s">
        <v>61</v>
      </c>
      <c r="B29" s="33" t="s">
        <v>1198</v>
      </c>
      <c r="C29" s="33" t="s">
        <v>1199</v>
      </c>
    </row>
    <row r="30" spans="1:3">
      <c r="A30" s="33" t="s">
        <v>12</v>
      </c>
      <c r="B30" s="33" t="s">
        <v>1200</v>
      </c>
      <c r="C30" s="33" t="s">
        <v>1201</v>
      </c>
    </row>
    <row r="31" spans="1:3">
      <c r="A31" s="33" t="s">
        <v>12</v>
      </c>
      <c r="B31" s="33" t="s">
        <v>1202</v>
      </c>
      <c r="C31" s="33" t="s">
        <v>1203</v>
      </c>
    </row>
    <row r="32" spans="1:3">
      <c r="A32" s="33" t="s">
        <v>12</v>
      </c>
      <c r="B32" s="33" t="s">
        <v>1204</v>
      </c>
      <c r="C32" s="33" t="s">
        <v>1205</v>
      </c>
    </row>
    <row r="33" spans="1:3">
      <c r="A33" s="33" t="s">
        <v>12</v>
      </c>
      <c r="B33" s="33" t="s">
        <v>1206</v>
      </c>
      <c r="C33" s="33" t="s">
        <v>1207</v>
      </c>
    </row>
    <row r="34" spans="1:3">
      <c r="A34" s="33" t="s">
        <v>1208</v>
      </c>
      <c r="B34" s="33" t="s">
        <v>1209</v>
      </c>
      <c r="C34" s="33" t="s">
        <v>1210</v>
      </c>
    </row>
    <row r="35" spans="1:3">
      <c r="A35" s="33" t="s">
        <v>1208</v>
      </c>
      <c r="B35" s="33" t="s">
        <v>1211</v>
      </c>
      <c r="C35" s="33" t="s">
        <v>1212</v>
      </c>
    </row>
    <row r="36" spans="1:3">
      <c r="A36" s="33" t="s">
        <v>1208</v>
      </c>
      <c r="B36" s="33" t="s">
        <v>1213</v>
      </c>
      <c r="C36" s="33" t="s">
        <v>1214</v>
      </c>
    </row>
    <row r="37" spans="1:3">
      <c r="A37" s="33" t="s">
        <v>1208</v>
      </c>
      <c r="B37" s="33" t="s">
        <v>1215</v>
      </c>
      <c r="C37" s="33" t="s">
        <v>1216</v>
      </c>
    </row>
    <row r="38" spans="1:3">
      <c r="A38" s="33" t="s">
        <v>76</v>
      </c>
      <c r="B38" s="33" t="s">
        <v>1217</v>
      </c>
      <c r="C38" s="33" t="s">
        <v>1218</v>
      </c>
    </row>
    <row r="39" spans="1:3">
      <c r="A39" s="33" t="s">
        <v>76</v>
      </c>
      <c r="B39" s="33" t="s">
        <v>1219</v>
      </c>
      <c r="C39" s="33" t="s">
        <v>1220</v>
      </c>
    </row>
    <row r="40" spans="1:3">
      <c r="A40" s="33" t="s">
        <v>76</v>
      </c>
      <c r="B40" s="33" t="s">
        <v>1221</v>
      </c>
      <c r="C40" s="33" t="s">
        <v>1222</v>
      </c>
    </row>
    <row r="41" spans="1:3">
      <c r="A41" s="33" t="s">
        <v>76</v>
      </c>
      <c r="B41" s="33" t="s">
        <v>1223</v>
      </c>
      <c r="C41" s="33" t="s">
        <v>1224</v>
      </c>
    </row>
    <row r="42" spans="1:3">
      <c r="A42" s="33" t="s">
        <v>53</v>
      </c>
      <c r="B42" s="33" t="s">
        <v>1225</v>
      </c>
      <c r="C42" s="33" t="s">
        <v>1226</v>
      </c>
    </row>
    <row r="43" spans="1:3">
      <c r="A43" s="33" t="s">
        <v>53</v>
      </c>
      <c r="B43" s="33" t="s">
        <v>1227</v>
      </c>
      <c r="C43" s="33" t="s">
        <v>1228</v>
      </c>
    </row>
    <row r="44" spans="1:3">
      <c r="A44" s="33" t="s">
        <v>53</v>
      </c>
      <c r="B44" s="33" t="s">
        <v>1229</v>
      </c>
      <c r="C44" s="33" t="s">
        <v>1230</v>
      </c>
    </row>
    <row r="45" spans="1:3">
      <c r="A45" s="33" t="s">
        <v>53</v>
      </c>
      <c r="B45" s="33" t="s">
        <v>1231</v>
      </c>
      <c r="C45" s="33" t="s">
        <v>1232</v>
      </c>
    </row>
    <row r="46" spans="1:3">
      <c r="A46" s="33" t="s">
        <v>82</v>
      </c>
      <c r="B46" s="33" t="s">
        <v>1233</v>
      </c>
      <c r="C46" s="33" t="s">
        <v>1234</v>
      </c>
    </row>
    <row r="47" spans="1:3">
      <c r="A47" s="33" t="s">
        <v>82</v>
      </c>
      <c r="B47" s="33" t="s">
        <v>1235</v>
      </c>
      <c r="C47" s="33" t="s">
        <v>1236</v>
      </c>
    </row>
    <row r="48" spans="1:3">
      <c r="A48" s="33" t="s">
        <v>82</v>
      </c>
      <c r="B48" s="33" t="s">
        <v>1237</v>
      </c>
      <c r="C48" s="33" t="s">
        <v>1238</v>
      </c>
    </row>
    <row r="49" spans="1:3">
      <c r="A49" s="33" t="s">
        <v>82</v>
      </c>
      <c r="B49" s="33" t="s">
        <v>1239</v>
      </c>
      <c r="C49" s="33" t="s">
        <v>1240</v>
      </c>
    </row>
    <row r="50" spans="1:3">
      <c r="A50" s="33" t="s">
        <v>89</v>
      </c>
      <c r="B50" s="33" t="s">
        <v>1241</v>
      </c>
      <c r="C50" s="33" t="s">
        <v>1242</v>
      </c>
    </row>
    <row r="51" spans="1:3">
      <c r="A51" s="33" t="s">
        <v>89</v>
      </c>
      <c r="B51" s="33" t="s">
        <v>1243</v>
      </c>
      <c r="C51" s="33" t="s">
        <v>1244</v>
      </c>
    </row>
    <row r="52" spans="1:3">
      <c r="A52" s="33" t="s">
        <v>89</v>
      </c>
      <c r="B52" s="33" t="s">
        <v>1245</v>
      </c>
      <c r="C52" s="33" t="s">
        <v>1246</v>
      </c>
    </row>
    <row r="53" spans="1:3">
      <c r="A53" s="33" t="s">
        <v>89</v>
      </c>
      <c r="B53" s="33" t="s">
        <v>1247</v>
      </c>
      <c r="C53" s="33" t="s">
        <v>1248</v>
      </c>
    </row>
    <row r="54" spans="1:3">
      <c r="A54" s="33" t="s">
        <v>1249</v>
      </c>
      <c r="B54" s="33" t="s">
        <v>1250</v>
      </c>
      <c r="C54" s="33" t="s">
        <v>1251</v>
      </c>
    </row>
    <row r="55" spans="1:3">
      <c r="A55" s="33" t="s">
        <v>1249</v>
      </c>
      <c r="B55" s="33" t="s">
        <v>1252</v>
      </c>
      <c r="C55" s="33" t="s">
        <v>1253</v>
      </c>
    </row>
    <row r="56" spans="1:3">
      <c r="A56" s="33" t="s">
        <v>1249</v>
      </c>
      <c r="B56" s="33" t="s">
        <v>1254</v>
      </c>
      <c r="C56" s="33" t="s">
        <v>1255</v>
      </c>
    </row>
    <row r="57" spans="1:3">
      <c r="A57" s="33" t="s">
        <v>1249</v>
      </c>
      <c r="B57" s="33" t="s">
        <v>1256</v>
      </c>
      <c r="C57" s="33" t="s">
        <v>1257</v>
      </c>
    </row>
    <row r="58" spans="1:3">
      <c r="A58" s="33" t="s">
        <v>29</v>
      </c>
      <c r="B58" s="33" t="s">
        <v>1258</v>
      </c>
      <c r="C58" s="33" t="s">
        <v>1259</v>
      </c>
    </row>
    <row r="59" spans="1:3">
      <c r="A59" s="33" t="s">
        <v>29</v>
      </c>
      <c r="B59" s="33" t="s">
        <v>1260</v>
      </c>
      <c r="C59" s="33" t="s">
        <v>1261</v>
      </c>
    </row>
    <row r="60" spans="1:3">
      <c r="A60" s="33" t="s">
        <v>29</v>
      </c>
      <c r="B60" s="33" t="s">
        <v>1262</v>
      </c>
      <c r="C60" s="33" t="s">
        <v>1263</v>
      </c>
    </row>
    <row r="61" spans="1:3">
      <c r="A61" s="33" t="s">
        <v>29</v>
      </c>
      <c r="B61" s="33" t="s">
        <v>1264</v>
      </c>
      <c r="C61" s="33" t="s">
        <v>1265</v>
      </c>
    </row>
    <row r="62" spans="1:3">
      <c r="A62" s="33" t="s">
        <v>25</v>
      </c>
      <c r="B62" s="33" t="s">
        <v>1266</v>
      </c>
      <c r="C62" s="33" t="s">
        <v>1267</v>
      </c>
    </row>
    <row r="63" spans="1:3">
      <c r="A63" s="33" t="s">
        <v>25</v>
      </c>
      <c r="B63" s="33" t="s">
        <v>1268</v>
      </c>
      <c r="C63" s="33" t="s">
        <v>1269</v>
      </c>
    </row>
    <row r="64" spans="1:3">
      <c r="A64" s="33" t="s">
        <v>25</v>
      </c>
      <c r="B64" s="33" t="s">
        <v>1270</v>
      </c>
      <c r="C64" s="33" t="s">
        <v>1271</v>
      </c>
    </row>
    <row r="65" spans="1:3">
      <c r="A65" s="33" t="s">
        <v>25</v>
      </c>
      <c r="B65" s="33" t="s">
        <v>1272</v>
      </c>
      <c r="C65" s="33" t="s">
        <v>1273</v>
      </c>
    </row>
  </sheetData>
  <sheetProtection algorithmName="SHA-512" autoFilter="1" deleteColumns="1" deleteRows="1" formatCells="1" formatColumns="1" formatRows="1" hashValue="1o3DLMCSVmXCx5Aa7nsxpB86PgxtBwOVL5KuA3xnSi0elfhtXnXQNamGSoD8B8fBZLd2fL5jPzZTQtDiURe65A==" insertColumns="1" insertHyperlinks="1" insertRows="1" objects="1" pivotTables="1" saltValue="5mYNyqmSXbqclymRycsIhg==" scenarios="1" selectLockedCells="0" selectUnlockedCells="0" sheet="1" sort="1" spinCount="100000"/>
  <pageMargins bottom="0.75" footer="0.3" header="0.3" left="0.7" right="0.7" top="0.75"/>
</worksheet>
</file>

<file path=xl/worksheets/sheet4.xml><?xml version="1.0" encoding="utf-8"?>
<worksheet xmlns="http://schemas.openxmlformats.org/spreadsheetml/2006/main">
  <sheetPr>
    <outlinePr summaryBelow="1" summaryRight="1"/>
    <pageSetUpPr/>
  </sheetPr>
  <dimension ref="A1:I193"/>
  <sheetViews>
    <sheetView workbookViewId="0">
      <selection activeCell="D17" sqref="A17:D18"/>
    </sheetView>
  </sheetViews>
  <sheetFormatPr baseColWidth="8" defaultColWidth="9" defaultRowHeight="14.25" outlineLevelCol="0"/>
  <cols>
    <col customWidth="1" max="1" min="1" style="38" width="12.5"/>
    <col customWidth="1" max="3" min="2" style="38" width="27.75"/>
    <col customWidth="1" max="4" min="4" style="38" width="74"/>
    <col customWidth="1" max="5" min="5" style="42" width="36.625"/>
    <col customWidth="1" max="8" min="6" style="38" width="9"/>
    <col customWidth="1" max="9" min="9" style="38" width="92"/>
    <col customWidth="1" max="16384" min="10" style="38" width="9"/>
  </cols>
  <sheetData>
    <row r="1" spans="1:9">
      <c r="A1" s="38" t="s">
        <v>1140</v>
      </c>
      <c r="B1" s="38" t="s">
        <v>1274</v>
      </c>
      <c r="C1" s="38" t="s">
        <v>1141</v>
      </c>
      <c r="D1" s="38" t="s">
        <v>1142</v>
      </c>
      <c r="E1" s="42" t="s">
        <v>1275</v>
      </c>
    </row>
    <row customHeight="1" ht="12.6" r="2" spans="1:9">
      <c r="A2" s="38" t="s">
        <v>1143</v>
      </c>
      <c r="B2" s="38" t="s">
        <v>1276</v>
      </c>
      <c r="C2" s="38" t="s">
        <v>1277</v>
      </c>
      <c r="D2" s="38" t="s">
        <v>1278</v>
      </c>
      <c r="H2" s="51" t="s">
        <v>1279</v>
      </c>
      <c r="I2" s="51" t="s">
        <v>1275</v>
      </c>
    </row>
    <row customHeight="1" ht="12.6" r="3" spans="1:9">
      <c r="A3" s="38" t="s">
        <v>1143</v>
      </c>
      <c r="B3" s="38" t="s">
        <v>1276</v>
      </c>
      <c r="C3" s="38" t="s">
        <v>1280</v>
      </c>
      <c r="D3" s="38" t="s">
        <v>1281</v>
      </c>
    </row>
    <row customHeight="1" ht="12.6" r="4" spans="1:9">
      <c r="A4" s="38" t="s">
        <v>1143</v>
      </c>
      <c r="B4" s="38" t="s">
        <v>1276</v>
      </c>
      <c r="C4" s="38" t="s">
        <v>1282</v>
      </c>
      <c r="D4" s="38" t="s">
        <v>1283</v>
      </c>
      <c r="H4" s="51" t="s">
        <v>25</v>
      </c>
      <c r="I4" s="53" t="s">
        <v>1284</v>
      </c>
    </row>
    <row customHeight="1" ht="12.6" r="5" spans="1:9">
      <c r="A5" s="38" t="s">
        <v>1143</v>
      </c>
      <c r="B5" s="38" t="s">
        <v>1276</v>
      </c>
      <c r="C5" s="38" t="s">
        <v>1285</v>
      </c>
      <c r="D5" s="38" t="s">
        <v>1286</v>
      </c>
      <c r="H5" s="51" t="s">
        <v>89</v>
      </c>
      <c r="I5" s="53" t="s">
        <v>1287</v>
      </c>
    </row>
    <row customHeight="1" ht="12.6" r="6" spans="1:9">
      <c r="A6" s="38" t="s">
        <v>1143</v>
      </c>
      <c r="B6" s="38" t="s">
        <v>1288</v>
      </c>
      <c r="C6" s="38" t="s">
        <v>1289</v>
      </c>
      <c r="D6" s="38" t="s">
        <v>1290</v>
      </c>
      <c r="H6" s="51" t="s">
        <v>53</v>
      </c>
      <c r="I6" s="53" t="s">
        <v>1291</v>
      </c>
    </row>
    <row customHeight="1" ht="12.6" r="7" spans="1:9">
      <c r="A7" s="38" t="s">
        <v>1143</v>
      </c>
      <c r="B7" s="38" t="s">
        <v>1288</v>
      </c>
      <c r="C7" s="38" t="s">
        <v>1292</v>
      </c>
      <c r="D7" s="38" t="s">
        <v>1293</v>
      </c>
      <c r="H7" s="51" t="s">
        <v>61</v>
      </c>
      <c r="I7" s="53" t="s">
        <v>1294</v>
      </c>
    </row>
    <row customHeight="1" ht="12.6" r="8" spans="1:9">
      <c r="A8" s="38" t="s">
        <v>1143</v>
      </c>
      <c r="B8" s="38" t="s">
        <v>1288</v>
      </c>
      <c r="C8" s="38" t="s">
        <v>1295</v>
      </c>
      <c r="D8" s="38" t="s">
        <v>1296</v>
      </c>
      <c r="H8" s="51" t="s">
        <v>68</v>
      </c>
      <c r="I8" s="53" t="s">
        <v>1297</v>
      </c>
    </row>
    <row customHeight="1" ht="12.6" r="9" spans="1:9">
      <c r="A9" s="38" t="s">
        <v>1143</v>
      </c>
      <c r="B9" s="38" t="s">
        <v>1288</v>
      </c>
      <c r="C9" s="38" t="s">
        <v>1298</v>
      </c>
      <c r="D9" s="38" t="s">
        <v>1299</v>
      </c>
      <c r="H9" s="54" t="s">
        <v>49</v>
      </c>
      <c r="I9" s="53" t="s">
        <v>1300</v>
      </c>
    </row>
    <row customHeight="1" ht="12.6" r="10" spans="1:9">
      <c r="A10" s="38" t="s">
        <v>1143</v>
      </c>
      <c r="B10" s="38" t="s">
        <v>1301</v>
      </c>
      <c r="C10" s="38" t="s">
        <v>1302</v>
      </c>
      <c r="D10" s="38" t="s">
        <v>1303</v>
      </c>
      <c r="H10" s="51" t="s">
        <v>29</v>
      </c>
      <c r="I10" s="53" t="s">
        <v>1304</v>
      </c>
    </row>
    <row customHeight="1" ht="12.6" r="11" spans="1:9">
      <c r="A11" s="38" t="s">
        <v>1143</v>
      </c>
      <c r="B11" s="38" t="s">
        <v>1301</v>
      </c>
      <c r="C11" s="38" t="s">
        <v>1305</v>
      </c>
      <c r="D11" s="38" t="s">
        <v>1306</v>
      </c>
      <c r="H11" s="54" t="s">
        <v>44</v>
      </c>
      <c r="I11" s="53" t="s">
        <v>1307</v>
      </c>
    </row>
    <row customHeight="1" ht="12.6" r="12" spans="1:9">
      <c r="A12" s="38" t="s">
        <v>1143</v>
      </c>
      <c r="B12" s="38" t="s">
        <v>1301</v>
      </c>
      <c r="C12" s="38" t="s">
        <v>1308</v>
      </c>
      <c r="D12" s="38" t="s">
        <v>1309</v>
      </c>
      <c r="H12" s="54" t="s">
        <v>72</v>
      </c>
      <c r="I12" s="53" t="s">
        <v>1310</v>
      </c>
    </row>
    <row customHeight="1" ht="12.6" r="13" spans="1:9">
      <c r="A13" s="38" t="s">
        <v>1143</v>
      </c>
      <c r="B13" s="38" t="s">
        <v>1301</v>
      </c>
      <c r="C13" s="38" t="s">
        <v>1311</v>
      </c>
      <c r="D13" s="38" t="s">
        <v>1312</v>
      </c>
      <c r="H13" s="51" t="s">
        <v>57</v>
      </c>
      <c r="I13" s="53" t="s">
        <v>1313</v>
      </c>
    </row>
    <row customHeight="1" ht="12.6" r="14" spans="1:9">
      <c r="A14" s="38" t="s">
        <v>44</v>
      </c>
      <c r="B14" s="38" t="s">
        <v>45</v>
      </c>
      <c r="C14" s="38" t="s">
        <v>1314</v>
      </c>
      <c r="D14" s="38" t="s">
        <v>1315</v>
      </c>
      <c r="H14" s="51" t="s">
        <v>12</v>
      </c>
      <c r="I14" s="53" t="s">
        <v>1316</v>
      </c>
    </row>
    <row customHeight="1" ht="12.6" r="15" spans="1:9">
      <c r="A15" s="38" t="s">
        <v>44</v>
      </c>
      <c r="B15" s="38" t="s">
        <v>45</v>
      </c>
      <c r="C15" s="38" t="s">
        <v>1317</v>
      </c>
      <c r="D15" s="38" t="s">
        <v>1318</v>
      </c>
      <c r="H15" s="51" t="s">
        <v>76</v>
      </c>
      <c r="I15" s="53" t="s">
        <v>1319</v>
      </c>
    </row>
    <row customHeight="1" ht="12.6" r="16" spans="1:9">
      <c r="A16" s="38" t="s">
        <v>44</v>
      </c>
      <c r="B16" s="38" t="s">
        <v>45</v>
      </c>
      <c r="C16" s="38" t="s">
        <v>1320</v>
      </c>
      <c r="D16" s="38" t="s">
        <v>1321</v>
      </c>
      <c r="H16" s="55" t="s">
        <v>1143</v>
      </c>
      <c r="I16" s="53" t="s">
        <v>1322</v>
      </c>
    </row>
    <row customHeight="1" ht="12.6" r="17" spans="1:9">
      <c r="A17" s="38" t="s">
        <v>44</v>
      </c>
      <c r="B17" s="38" t="s">
        <v>45</v>
      </c>
      <c r="C17" s="38" t="s">
        <v>1323</v>
      </c>
      <c r="D17" s="38" t="s">
        <v>1324</v>
      </c>
      <c r="H17" s="55" t="s">
        <v>1208</v>
      </c>
      <c r="I17" s="53" t="s">
        <v>1325</v>
      </c>
    </row>
    <row customHeight="1" ht="12.6" r="18" spans="1:9">
      <c r="A18" s="38" t="s">
        <v>44</v>
      </c>
      <c r="B18" s="38" t="s">
        <v>46</v>
      </c>
      <c r="C18" s="38" t="s">
        <v>1326</v>
      </c>
      <c r="D18" s="38" t="s">
        <v>1327</v>
      </c>
      <c r="H18" s="55" t="s">
        <v>1249</v>
      </c>
      <c r="I18" s="53" t="s">
        <v>1328</v>
      </c>
    </row>
    <row customHeight="1" ht="12.6" r="19" spans="1:9">
      <c r="A19" s="38" t="s">
        <v>44</v>
      </c>
      <c r="B19" s="38" t="s">
        <v>46</v>
      </c>
      <c r="C19" s="38" t="s">
        <v>1329</v>
      </c>
      <c r="D19" s="38" t="s">
        <v>1330</v>
      </c>
    </row>
    <row customHeight="1" ht="12.6" r="20" spans="1:9">
      <c r="A20" s="38" t="s">
        <v>44</v>
      </c>
      <c r="B20" s="38" t="s">
        <v>46</v>
      </c>
      <c r="C20" s="38" t="s">
        <v>1331</v>
      </c>
      <c r="D20" s="38" t="s">
        <v>1332</v>
      </c>
    </row>
    <row customHeight="1" ht="12.6" r="21" spans="1:9">
      <c r="A21" s="38" t="s">
        <v>44</v>
      </c>
      <c r="B21" s="38" t="s">
        <v>46</v>
      </c>
      <c r="C21" s="38" t="s">
        <v>1333</v>
      </c>
      <c r="D21" s="38" t="s">
        <v>1334</v>
      </c>
    </row>
    <row customHeight="1" ht="12.6" r="22" spans="1:9">
      <c r="A22" s="38" t="s">
        <v>44</v>
      </c>
      <c r="B22" s="38" t="s">
        <v>47</v>
      </c>
      <c r="C22" s="38" t="s">
        <v>1335</v>
      </c>
      <c r="D22" s="38" t="s">
        <v>1336</v>
      </c>
    </row>
    <row customHeight="1" ht="12.6" r="23" spans="1:9">
      <c r="A23" s="38" t="s">
        <v>44</v>
      </c>
      <c r="B23" s="38" t="s">
        <v>47</v>
      </c>
      <c r="C23" s="38" t="s">
        <v>1337</v>
      </c>
      <c r="D23" s="38" t="s">
        <v>1338</v>
      </c>
    </row>
    <row customHeight="1" ht="12.6" r="24" spans="1:9">
      <c r="A24" s="38" t="s">
        <v>44</v>
      </c>
      <c r="B24" s="38" t="s">
        <v>47</v>
      </c>
      <c r="C24" s="38" t="s">
        <v>1339</v>
      </c>
      <c r="D24" s="38" t="s">
        <v>1340</v>
      </c>
    </row>
    <row customHeight="1" ht="12.6" r="25" spans="1:9">
      <c r="A25" s="38" t="s">
        <v>44</v>
      </c>
      <c r="B25" s="38" t="s">
        <v>47</v>
      </c>
      <c r="C25" s="38" t="s">
        <v>1341</v>
      </c>
      <c r="D25" s="38" t="s">
        <v>1342</v>
      </c>
    </row>
    <row customHeight="1" ht="12.6" r="26" spans="1:9">
      <c r="A26" s="38" t="s">
        <v>68</v>
      </c>
      <c r="B26" s="38" t="s">
        <v>69</v>
      </c>
      <c r="C26" s="38" t="s">
        <v>1343</v>
      </c>
      <c r="D26" s="38" t="s">
        <v>1344</v>
      </c>
    </row>
    <row customHeight="1" ht="12.6" r="27" spans="1:9">
      <c r="A27" s="38" t="s">
        <v>68</v>
      </c>
      <c r="B27" s="38" t="s">
        <v>69</v>
      </c>
      <c r="C27" s="38" t="s">
        <v>1345</v>
      </c>
      <c r="D27" s="38" t="s">
        <v>1346</v>
      </c>
    </row>
    <row customHeight="1" ht="12.6" r="28" spans="1:9">
      <c r="A28" s="38" t="s">
        <v>68</v>
      </c>
      <c r="B28" s="38" t="s">
        <v>69</v>
      </c>
      <c r="C28" s="38" t="s">
        <v>1347</v>
      </c>
      <c r="D28" s="38" t="s">
        <v>1348</v>
      </c>
    </row>
    <row customHeight="1" ht="12.6" r="29" spans="1:9">
      <c r="A29" s="38" t="s">
        <v>68</v>
      </c>
      <c r="B29" s="38" t="s">
        <v>69</v>
      </c>
      <c r="C29" s="38" t="s">
        <v>1349</v>
      </c>
      <c r="D29" s="38" t="s">
        <v>1350</v>
      </c>
    </row>
    <row customHeight="1" ht="12.6" r="30" spans="1:9">
      <c r="A30" s="38" t="s">
        <v>68</v>
      </c>
      <c r="B30" s="38" t="s">
        <v>70</v>
      </c>
      <c r="C30" s="38" t="s">
        <v>1351</v>
      </c>
      <c r="D30" s="38" t="s">
        <v>1352</v>
      </c>
    </row>
    <row customHeight="1" ht="12.6" r="31" spans="1:9">
      <c r="A31" s="38" t="s">
        <v>68</v>
      </c>
      <c r="B31" s="38" t="s">
        <v>70</v>
      </c>
      <c r="C31" s="38" t="s">
        <v>1353</v>
      </c>
      <c r="D31" s="38" t="s">
        <v>1354</v>
      </c>
    </row>
    <row customHeight="1" ht="12.6" r="32" spans="1:9">
      <c r="A32" s="38" t="s">
        <v>68</v>
      </c>
      <c r="B32" s="38" t="s">
        <v>70</v>
      </c>
      <c r="C32" s="38" t="s">
        <v>1355</v>
      </c>
      <c r="D32" s="38" t="s">
        <v>1356</v>
      </c>
    </row>
    <row customHeight="1" ht="12.6" r="33" spans="1:9">
      <c r="A33" s="38" t="s">
        <v>68</v>
      </c>
      <c r="B33" s="38" t="s">
        <v>70</v>
      </c>
      <c r="C33" s="38" t="s">
        <v>1357</v>
      </c>
      <c r="D33" s="38" t="s">
        <v>1358</v>
      </c>
    </row>
    <row customHeight="1" ht="12.6" r="34" spans="1:9">
      <c r="A34" s="38" t="s">
        <v>68</v>
      </c>
      <c r="B34" s="38" t="s">
        <v>71</v>
      </c>
      <c r="C34" s="38" t="s">
        <v>1359</v>
      </c>
      <c r="D34" s="38" t="s">
        <v>1360</v>
      </c>
    </row>
    <row customHeight="1" ht="12.6" r="35" spans="1:9">
      <c r="A35" s="38" t="s">
        <v>68</v>
      </c>
      <c r="B35" s="38" t="s">
        <v>71</v>
      </c>
      <c r="C35" s="38" t="s">
        <v>1361</v>
      </c>
      <c r="D35" s="38" t="s">
        <v>1362</v>
      </c>
    </row>
    <row customHeight="1" ht="12.6" r="36" spans="1:9">
      <c r="A36" s="38" t="s">
        <v>68</v>
      </c>
      <c r="B36" s="38" t="s">
        <v>71</v>
      </c>
      <c r="C36" s="38" t="s">
        <v>1363</v>
      </c>
      <c r="D36" s="38" t="s">
        <v>1364</v>
      </c>
    </row>
    <row customHeight="1" ht="12.6" r="37" spans="1:9">
      <c r="A37" s="38" t="s">
        <v>68</v>
      </c>
      <c r="B37" s="38" t="s">
        <v>71</v>
      </c>
      <c r="C37" s="38" t="s">
        <v>1365</v>
      </c>
      <c r="D37" s="38" t="s">
        <v>1366</v>
      </c>
    </row>
    <row customHeight="1" ht="12.6" r="38" spans="1:9">
      <c r="A38" s="38" t="s">
        <v>49</v>
      </c>
      <c r="B38" s="38" t="s">
        <v>50</v>
      </c>
      <c r="C38" s="38" t="s">
        <v>1367</v>
      </c>
      <c r="D38" s="38" t="s">
        <v>1368</v>
      </c>
    </row>
    <row customHeight="1" ht="12.6" r="39" spans="1:9">
      <c r="A39" s="38" t="s">
        <v>49</v>
      </c>
      <c r="B39" s="38" t="s">
        <v>50</v>
      </c>
      <c r="C39" s="38" t="s">
        <v>1369</v>
      </c>
      <c r="D39" s="38" t="s">
        <v>1370</v>
      </c>
    </row>
    <row customHeight="1" ht="12.6" r="40" spans="1:9">
      <c r="A40" s="38" t="s">
        <v>49</v>
      </c>
      <c r="B40" s="38" t="s">
        <v>50</v>
      </c>
      <c r="C40" s="38" t="s">
        <v>1371</v>
      </c>
      <c r="D40" s="38" t="s">
        <v>1372</v>
      </c>
    </row>
    <row customHeight="1" ht="12.6" r="41" spans="1:9">
      <c r="A41" s="38" t="s">
        <v>49</v>
      </c>
      <c r="B41" s="38" t="s">
        <v>50</v>
      </c>
      <c r="C41" s="38" t="s">
        <v>1373</v>
      </c>
      <c r="D41" s="38" t="s">
        <v>1374</v>
      </c>
    </row>
    <row customHeight="1" ht="12.6" r="42" spans="1:9">
      <c r="A42" s="38" t="s">
        <v>49</v>
      </c>
      <c r="B42" s="38" t="s">
        <v>52</v>
      </c>
      <c r="C42" s="38" t="s">
        <v>1375</v>
      </c>
      <c r="D42" s="38" t="s">
        <v>1376</v>
      </c>
    </row>
    <row customHeight="1" ht="12.6" r="43" spans="1:9">
      <c r="A43" s="38" t="s">
        <v>49</v>
      </c>
      <c r="B43" s="38" t="s">
        <v>52</v>
      </c>
      <c r="C43" s="38" t="s">
        <v>1377</v>
      </c>
      <c r="D43" s="38" t="s">
        <v>1378</v>
      </c>
    </row>
    <row customHeight="1" ht="12.6" r="44" spans="1:9">
      <c r="A44" s="38" t="s">
        <v>49</v>
      </c>
      <c r="B44" s="38" t="s">
        <v>52</v>
      </c>
      <c r="C44" s="38" t="s">
        <v>1379</v>
      </c>
      <c r="D44" s="38" t="s">
        <v>1380</v>
      </c>
    </row>
    <row customHeight="1" ht="12.6" r="45" spans="1:9">
      <c r="A45" s="38" t="s">
        <v>49</v>
      </c>
      <c r="B45" s="38" t="s">
        <v>52</v>
      </c>
      <c r="C45" s="38" t="s">
        <v>1381</v>
      </c>
      <c r="D45" s="38" t="s">
        <v>1382</v>
      </c>
    </row>
    <row customHeight="1" ht="12.6" r="46" spans="1:9">
      <c r="A46" s="38" t="s">
        <v>49</v>
      </c>
      <c r="B46" s="38" t="s">
        <v>51</v>
      </c>
      <c r="C46" s="38" t="s">
        <v>1383</v>
      </c>
      <c r="D46" s="38" t="s">
        <v>1384</v>
      </c>
    </row>
    <row customHeight="1" ht="12.6" r="47" spans="1:9">
      <c r="A47" s="38" t="s">
        <v>49</v>
      </c>
      <c r="B47" s="38" t="s">
        <v>51</v>
      </c>
      <c r="C47" s="38" t="s">
        <v>1385</v>
      </c>
      <c r="D47" s="38" t="s">
        <v>1386</v>
      </c>
    </row>
    <row customHeight="1" ht="12.6" r="48" spans="1:9">
      <c r="A48" s="38" t="s">
        <v>49</v>
      </c>
      <c r="B48" s="38" t="s">
        <v>51</v>
      </c>
      <c r="C48" s="38" t="s">
        <v>1387</v>
      </c>
      <c r="D48" s="38" t="s">
        <v>1388</v>
      </c>
    </row>
    <row customHeight="1" ht="12.6" r="49" spans="1:9">
      <c r="A49" s="38" t="s">
        <v>49</v>
      </c>
      <c r="B49" s="38" t="s">
        <v>51</v>
      </c>
      <c r="C49" s="38" t="s">
        <v>1389</v>
      </c>
      <c r="D49" s="38" t="s">
        <v>1390</v>
      </c>
    </row>
    <row customHeight="1" ht="12.6" r="50" spans="1:9">
      <c r="A50" s="38" t="s">
        <v>72</v>
      </c>
      <c r="B50" s="38" t="s">
        <v>73</v>
      </c>
      <c r="C50" s="38" t="s">
        <v>1391</v>
      </c>
      <c r="D50" s="38" t="s">
        <v>1392</v>
      </c>
    </row>
    <row customHeight="1" ht="12.6" r="51" spans="1:9">
      <c r="A51" s="38" t="s">
        <v>72</v>
      </c>
      <c r="B51" s="38" t="s">
        <v>73</v>
      </c>
      <c r="C51" s="38" t="s">
        <v>1393</v>
      </c>
      <c r="D51" s="38" t="s">
        <v>1394</v>
      </c>
    </row>
    <row customHeight="1" ht="12.6" r="52" spans="1:9">
      <c r="A52" s="38" t="s">
        <v>72</v>
      </c>
      <c r="B52" s="38" t="s">
        <v>73</v>
      </c>
      <c r="C52" s="38" t="s">
        <v>1395</v>
      </c>
      <c r="D52" s="38" t="s">
        <v>1396</v>
      </c>
    </row>
    <row customHeight="1" ht="12.6" r="53" spans="1:9">
      <c r="A53" s="38" t="s">
        <v>72</v>
      </c>
      <c r="B53" s="38" t="s">
        <v>73</v>
      </c>
      <c r="C53" s="38" t="s">
        <v>1397</v>
      </c>
      <c r="D53" s="38" t="s">
        <v>1398</v>
      </c>
    </row>
    <row customHeight="1" ht="12.6" r="54" spans="1:9">
      <c r="A54" s="38" t="s">
        <v>72</v>
      </c>
      <c r="B54" s="38" t="s">
        <v>74</v>
      </c>
      <c r="C54" s="38" t="s">
        <v>1399</v>
      </c>
      <c r="D54" s="38" t="s">
        <v>1400</v>
      </c>
    </row>
    <row customHeight="1" ht="12.6" r="55" spans="1:9">
      <c r="A55" s="38" t="s">
        <v>72</v>
      </c>
      <c r="B55" s="38" t="s">
        <v>74</v>
      </c>
      <c r="C55" s="38" t="s">
        <v>1401</v>
      </c>
      <c r="D55" s="38" t="s">
        <v>1402</v>
      </c>
    </row>
    <row customHeight="1" ht="12.6" r="56" spans="1:9">
      <c r="A56" s="38" t="s">
        <v>72</v>
      </c>
      <c r="B56" s="38" t="s">
        <v>74</v>
      </c>
      <c r="C56" s="38" t="s">
        <v>1403</v>
      </c>
      <c r="D56" s="38" t="s">
        <v>1404</v>
      </c>
    </row>
    <row customHeight="1" ht="12.6" r="57" spans="1:9">
      <c r="A57" s="38" t="s">
        <v>72</v>
      </c>
      <c r="B57" s="38" t="s">
        <v>74</v>
      </c>
      <c r="C57" s="38" t="s">
        <v>1405</v>
      </c>
      <c r="D57" s="38" t="s">
        <v>1406</v>
      </c>
    </row>
    <row customHeight="1" ht="12.6" r="58" spans="1:9">
      <c r="A58" s="38" t="s">
        <v>72</v>
      </c>
      <c r="B58" s="38" t="s">
        <v>75</v>
      </c>
      <c r="C58" s="38" t="s">
        <v>1407</v>
      </c>
      <c r="D58" s="38" t="s">
        <v>1408</v>
      </c>
    </row>
    <row customHeight="1" ht="12.6" r="59" spans="1:9">
      <c r="A59" s="38" t="s">
        <v>72</v>
      </c>
      <c r="B59" s="38" t="s">
        <v>75</v>
      </c>
      <c r="C59" s="38" t="s">
        <v>1409</v>
      </c>
      <c r="D59" s="38" t="s">
        <v>1410</v>
      </c>
    </row>
    <row customHeight="1" ht="12.6" r="60" spans="1:9">
      <c r="A60" s="38" t="s">
        <v>72</v>
      </c>
      <c r="B60" s="38" t="s">
        <v>75</v>
      </c>
      <c r="C60" s="38" t="s">
        <v>1411</v>
      </c>
      <c r="D60" s="38" t="s">
        <v>1412</v>
      </c>
    </row>
    <row customHeight="1" ht="12.6" r="61" spans="1:9">
      <c r="A61" s="38" t="s">
        <v>72</v>
      </c>
      <c r="B61" s="38" t="s">
        <v>75</v>
      </c>
      <c r="C61" s="38" t="s">
        <v>1413</v>
      </c>
      <c r="D61" s="38" t="s">
        <v>1414</v>
      </c>
    </row>
    <row customHeight="1" ht="12.6" r="62" spans="1:9">
      <c r="A62" s="38" t="s">
        <v>57</v>
      </c>
      <c r="B62" s="38" t="s">
        <v>58</v>
      </c>
      <c r="C62" s="38" t="s">
        <v>1415</v>
      </c>
      <c r="D62" s="38" t="s">
        <v>1416</v>
      </c>
    </row>
    <row customHeight="1" ht="12.6" r="63" spans="1:9">
      <c r="A63" s="38" t="s">
        <v>57</v>
      </c>
      <c r="B63" s="38" t="s">
        <v>58</v>
      </c>
      <c r="C63" s="38" t="s">
        <v>1417</v>
      </c>
      <c r="D63" s="38" t="s">
        <v>1418</v>
      </c>
    </row>
    <row customHeight="1" ht="12.6" r="64" spans="1:9">
      <c r="A64" s="38" t="s">
        <v>57</v>
      </c>
      <c r="B64" s="38" t="s">
        <v>58</v>
      </c>
      <c r="C64" s="38" t="s">
        <v>1419</v>
      </c>
      <c r="D64" s="38" t="s">
        <v>1420</v>
      </c>
    </row>
    <row customHeight="1" ht="12.6" r="65" spans="1:9">
      <c r="A65" s="38" t="s">
        <v>57</v>
      </c>
      <c r="B65" s="38" t="s">
        <v>58</v>
      </c>
      <c r="C65" s="38" t="s">
        <v>1421</v>
      </c>
      <c r="D65" s="38" t="s">
        <v>1422</v>
      </c>
    </row>
    <row customHeight="1" ht="12.6" r="66" spans="1:9">
      <c r="A66" s="38" t="s">
        <v>57</v>
      </c>
      <c r="B66" s="38" t="s">
        <v>59</v>
      </c>
      <c r="C66" s="38" t="s">
        <v>1423</v>
      </c>
      <c r="D66" s="38" t="s">
        <v>1424</v>
      </c>
    </row>
    <row customHeight="1" ht="12.6" r="67" spans="1:9">
      <c r="A67" s="38" t="s">
        <v>57</v>
      </c>
      <c r="B67" s="38" t="s">
        <v>59</v>
      </c>
      <c r="C67" s="38" t="s">
        <v>1425</v>
      </c>
      <c r="D67" s="38" t="s">
        <v>1426</v>
      </c>
    </row>
    <row customHeight="1" ht="12.6" r="68" spans="1:9">
      <c r="A68" s="38" t="s">
        <v>57</v>
      </c>
      <c r="B68" s="38" t="s">
        <v>59</v>
      </c>
      <c r="C68" s="38" t="s">
        <v>1427</v>
      </c>
      <c r="D68" s="38" t="s">
        <v>1428</v>
      </c>
    </row>
    <row customHeight="1" ht="12.6" r="69" spans="1:9">
      <c r="A69" s="38" t="s">
        <v>57</v>
      </c>
      <c r="B69" s="38" t="s">
        <v>59</v>
      </c>
      <c r="C69" s="38" t="s">
        <v>1429</v>
      </c>
      <c r="D69" s="38" t="s">
        <v>1430</v>
      </c>
    </row>
    <row customHeight="1" ht="12.6" r="70" spans="1:9">
      <c r="A70" s="38" t="s">
        <v>57</v>
      </c>
      <c r="B70" s="38" t="s">
        <v>60</v>
      </c>
      <c r="C70" s="38" t="s">
        <v>1431</v>
      </c>
      <c r="D70" s="38" t="s">
        <v>1432</v>
      </c>
    </row>
    <row customHeight="1" ht="12.6" r="71" spans="1:9">
      <c r="A71" s="38" t="s">
        <v>57</v>
      </c>
      <c r="B71" s="38" t="s">
        <v>60</v>
      </c>
      <c r="C71" s="38" t="s">
        <v>1433</v>
      </c>
      <c r="D71" s="38" t="s">
        <v>1434</v>
      </c>
    </row>
    <row customHeight="1" ht="12.6" r="72" spans="1:9">
      <c r="A72" s="38" t="s">
        <v>57</v>
      </c>
      <c r="B72" s="38" t="s">
        <v>60</v>
      </c>
      <c r="C72" s="38" t="s">
        <v>1435</v>
      </c>
      <c r="D72" s="38" t="s">
        <v>1436</v>
      </c>
    </row>
    <row customHeight="1" ht="12.6" r="73" spans="1:9">
      <c r="A73" s="38" t="s">
        <v>57</v>
      </c>
      <c r="B73" s="38" t="s">
        <v>60</v>
      </c>
      <c r="C73" s="38" t="s">
        <v>1437</v>
      </c>
      <c r="D73" s="38" t="s">
        <v>1438</v>
      </c>
    </row>
    <row customHeight="1" ht="12.6" r="74" spans="1:9">
      <c r="A74" s="38" t="s">
        <v>61</v>
      </c>
      <c r="B74" s="38" t="s">
        <v>62</v>
      </c>
      <c r="C74" s="38" t="s">
        <v>1439</v>
      </c>
      <c r="D74" s="38" t="s">
        <v>1440</v>
      </c>
    </row>
    <row customHeight="1" ht="12.6" r="75" spans="1:9">
      <c r="A75" s="38" t="s">
        <v>61</v>
      </c>
      <c r="B75" s="38" t="s">
        <v>62</v>
      </c>
      <c r="C75" s="38" t="s">
        <v>1441</v>
      </c>
      <c r="D75" s="38" t="s">
        <v>1442</v>
      </c>
    </row>
    <row customHeight="1" ht="12.6" r="76" spans="1:9">
      <c r="A76" s="38" t="s">
        <v>61</v>
      </c>
      <c r="B76" s="38" t="s">
        <v>62</v>
      </c>
      <c r="C76" s="38" t="s">
        <v>1443</v>
      </c>
      <c r="D76" s="38" t="s">
        <v>1444</v>
      </c>
    </row>
    <row customHeight="1" ht="12.6" r="77" spans="1:9">
      <c r="A77" s="38" t="s">
        <v>61</v>
      </c>
      <c r="B77" s="38" t="s">
        <v>62</v>
      </c>
      <c r="C77" s="38" t="s">
        <v>1445</v>
      </c>
      <c r="D77" s="38" t="s">
        <v>1446</v>
      </c>
    </row>
    <row customHeight="1" ht="12.6" r="78" spans="1:9">
      <c r="A78" s="38" t="s">
        <v>61</v>
      </c>
      <c r="B78" s="38" t="s">
        <v>63</v>
      </c>
      <c r="C78" s="38" t="s">
        <v>1447</v>
      </c>
      <c r="D78" s="38" t="s">
        <v>1448</v>
      </c>
    </row>
    <row customHeight="1" ht="12.6" r="79" spans="1:9">
      <c r="A79" s="38" t="s">
        <v>61</v>
      </c>
      <c r="B79" s="38" t="s">
        <v>63</v>
      </c>
      <c r="C79" s="38" t="s">
        <v>1449</v>
      </c>
      <c r="D79" s="38" t="s">
        <v>1450</v>
      </c>
    </row>
    <row customHeight="1" ht="12.6" r="80" spans="1:9">
      <c r="A80" s="38" t="s">
        <v>61</v>
      </c>
      <c r="B80" s="38" t="s">
        <v>63</v>
      </c>
      <c r="C80" s="38" t="s">
        <v>1451</v>
      </c>
      <c r="D80" s="38" t="s">
        <v>1452</v>
      </c>
    </row>
    <row customHeight="1" ht="12.6" r="81" spans="1:9">
      <c r="A81" s="38" t="s">
        <v>61</v>
      </c>
      <c r="B81" s="38" t="s">
        <v>63</v>
      </c>
      <c r="C81" s="38" t="s">
        <v>1453</v>
      </c>
      <c r="D81" s="38" t="s">
        <v>1454</v>
      </c>
    </row>
    <row customHeight="1" ht="12.6" r="82" spans="1:9">
      <c r="A82" s="38" t="s">
        <v>61</v>
      </c>
      <c r="B82" s="38" t="s">
        <v>64</v>
      </c>
      <c r="C82" s="38" t="s">
        <v>1455</v>
      </c>
      <c r="D82" s="38" t="s">
        <v>1456</v>
      </c>
    </row>
    <row customHeight="1" ht="12.6" r="83" spans="1:9">
      <c r="A83" s="38" t="s">
        <v>61</v>
      </c>
      <c r="B83" s="38" t="s">
        <v>64</v>
      </c>
      <c r="C83" s="38" t="s">
        <v>1457</v>
      </c>
      <c r="D83" s="38" t="s">
        <v>1458</v>
      </c>
    </row>
    <row customHeight="1" ht="12.6" r="84" spans="1:9">
      <c r="A84" s="38" t="s">
        <v>61</v>
      </c>
      <c r="B84" s="38" t="s">
        <v>64</v>
      </c>
      <c r="C84" s="38" t="s">
        <v>1459</v>
      </c>
      <c r="D84" s="38" t="s">
        <v>1460</v>
      </c>
    </row>
    <row customHeight="1" ht="12.6" r="85" spans="1:9">
      <c r="A85" s="38" t="s">
        <v>61</v>
      </c>
      <c r="B85" s="38" t="s">
        <v>64</v>
      </c>
      <c r="C85" s="38" t="s">
        <v>1461</v>
      </c>
      <c r="D85" s="38" t="s">
        <v>1462</v>
      </c>
    </row>
    <row customHeight="1" ht="12.6" r="86" spans="1:9">
      <c r="A86" s="38" t="s">
        <v>12</v>
      </c>
      <c r="B86" s="38" t="s">
        <v>65</v>
      </c>
      <c r="C86" s="38" t="s">
        <v>1463</v>
      </c>
      <c r="D86" s="38" t="s">
        <v>1464</v>
      </c>
    </row>
    <row customHeight="1" ht="12.6" r="87" spans="1:9">
      <c r="A87" s="38" t="s">
        <v>12</v>
      </c>
      <c r="B87" s="38" t="s">
        <v>65</v>
      </c>
      <c r="C87" s="38" t="s">
        <v>1465</v>
      </c>
      <c r="D87" s="38" t="s">
        <v>1466</v>
      </c>
    </row>
    <row customHeight="1" ht="12.6" r="88" spans="1:9">
      <c r="A88" s="38" t="s">
        <v>12</v>
      </c>
      <c r="B88" s="38" t="s">
        <v>65</v>
      </c>
      <c r="C88" s="38" t="s">
        <v>1467</v>
      </c>
      <c r="D88" s="38" t="s">
        <v>1468</v>
      </c>
    </row>
    <row customHeight="1" ht="12.6" r="89" spans="1:9">
      <c r="A89" s="38" t="s">
        <v>12</v>
      </c>
      <c r="B89" s="38" t="s">
        <v>65</v>
      </c>
      <c r="C89" s="38" t="s">
        <v>1469</v>
      </c>
      <c r="D89" s="38" t="s">
        <v>1470</v>
      </c>
    </row>
    <row customHeight="1" ht="12.6" r="90" spans="1:9">
      <c r="A90" s="38" t="s">
        <v>12</v>
      </c>
      <c r="B90" s="38" t="s">
        <v>66</v>
      </c>
      <c r="C90" s="38" t="s">
        <v>1471</v>
      </c>
      <c r="D90" s="38" t="s">
        <v>1472</v>
      </c>
    </row>
    <row customHeight="1" ht="12.6" r="91" spans="1:9">
      <c r="A91" s="38" t="s">
        <v>12</v>
      </c>
      <c r="B91" s="38" t="s">
        <v>66</v>
      </c>
      <c r="C91" s="38" t="s">
        <v>1473</v>
      </c>
      <c r="D91" s="38" t="s">
        <v>1474</v>
      </c>
    </row>
    <row customHeight="1" ht="12.6" r="92" spans="1:9">
      <c r="A92" s="38" t="s">
        <v>12</v>
      </c>
      <c r="B92" s="38" t="s">
        <v>66</v>
      </c>
      <c r="C92" s="38" t="s">
        <v>1475</v>
      </c>
      <c r="D92" s="38" t="s">
        <v>1476</v>
      </c>
    </row>
    <row customHeight="1" ht="12.6" r="93" spans="1:9">
      <c r="A93" s="38" t="s">
        <v>12</v>
      </c>
      <c r="B93" s="38" t="s">
        <v>66</v>
      </c>
      <c r="C93" s="38" t="s">
        <v>1477</v>
      </c>
      <c r="D93" s="38" t="s">
        <v>1478</v>
      </c>
    </row>
    <row customHeight="1" ht="12.6" r="94" spans="1:9">
      <c r="A94" s="38" t="s">
        <v>12</v>
      </c>
      <c r="B94" s="38" t="s">
        <v>67</v>
      </c>
      <c r="C94" s="38" t="s">
        <v>1479</v>
      </c>
      <c r="D94" s="38" t="s">
        <v>1480</v>
      </c>
    </row>
    <row customHeight="1" ht="12.6" r="95" spans="1:9">
      <c r="A95" s="38" t="s">
        <v>12</v>
      </c>
      <c r="B95" s="38" t="s">
        <v>67</v>
      </c>
      <c r="C95" s="38" t="s">
        <v>1481</v>
      </c>
      <c r="D95" s="38" t="s">
        <v>1482</v>
      </c>
    </row>
    <row customHeight="1" ht="12.6" r="96" spans="1:9">
      <c r="A96" s="38" t="s">
        <v>12</v>
      </c>
      <c r="B96" s="38" t="s">
        <v>67</v>
      </c>
      <c r="C96" s="38" t="s">
        <v>1483</v>
      </c>
      <c r="D96" s="38" t="s">
        <v>1484</v>
      </c>
    </row>
    <row customHeight="1" ht="12.6" r="97" spans="1:9">
      <c r="A97" s="38" t="s">
        <v>12</v>
      </c>
      <c r="B97" s="38" t="s">
        <v>67</v>
      </c>
      <c r="C97" s="38" t="s">
        <v>1485</v>
      </c>
      <c r="D97" s="38" t="s">
        <v>1486</v>
      </c>
    </row>
    <row customHeight="1" ht="12.6" r="98" spans="1:9">
      <c r="A98" s="38" t="s">
        <v>1208</v>
      </c>
      <c r="B98" s="38" t="s">
        <v>1487</v>
      </c>
      <c r="C98" s="38" t="s">
        <v>1488</v>
      </c>
      <c r="D98" s="38" t="s">
        <v>1489</v>
      </c>
    </row>
    <row customHeight="1" ht="12.6" r="99" spans="1:9">
      <c r="A99" s="38" t="s">
        <v>1208</v>
      </c>
      <c r="B99" s="38" t="s">
        <v>1487</v>
      </c>
      <c r="C99" s="38" t="s">
        <v>1490</v>
      </c>
      <c r="D99" s="38" t="s">
        <v>1491</v>
      </c>
    </row>
    <row customHeight="1" ht="12.6" r="100" spans="1:9">
      <c r="A100" s="38" t="s">
        <v>1208</v>
      </c>
      <c r="B100" s="38" t="s">
        <v>1487</v>
      </c>
      <c r="C100" s="38" t="s">
        <v>1492</v>
      </c>
      <c r="D100" s="38" t="s">
        <v>1493</v>
      </c>
    </row>
    <row customHeight="1" ht="12.6" r="101" spans="1:9">
      <c r="A101" s="38" t="s">
        <v>1208</v>
      </c>
      <c r="B101" s="38" t="s">
        <v>1487</v>
      </c>
      <c r="C101" s="38" t="s">
        <v>1494</v>
      </c>
      <c r="D101" s="38" t="s">
        <v>1495</v>
      </c>
    </row>
    <row customHeight="1" ht="12.6" r="102" spans="1:9">
      <c r="A102" s="38" t="s">
        <v>1208</v>
      </c>
      <c r="B102" s="38" t="s">
        <v>1496</v>
      </c>
      <c r="C102" s="38" t="s">
        <v>1497</v>
      </c>
      <c r="D102" s="38" t="s">
        <v>1498</v>
      </c>
    </row>
    <row customHeight="1" ht="12.6" r="103" spans="1:9">
      <c r="A103" s="38" t="s">
        <v>1208</v>
      </c>
      <c r="B103" s="38" t="s">
        <v>1496</v>
      </c>
      <c r="C103" s="38" t="s">
        <v>1499</v>
      </c>
      <c r="D103" s="38" t="s">
        <v>1500</v>
      </c>
    </row>
    <row customHeight="1" ht="12.6" r="104" spans="1:9">
      <c r="A104" s="38" t="s">
        <v>1208</v>
      </c>
      <c r="B104" s="38" t="s">
        <v>1496</v>
      </c>
      <c r="C104" s="38" t="s">
        <v>1501</v>
      </c>
      <c r="D104" s="38" t="s">
        <v>1502</v>
      </c>
    </row>
    <row customHeight="1" ht="12.6" r="105" spans="1:9">
      <c r="A105" s="38" t="s">
        <v>1208</v>
      </c>
      <c r="B105" s="38" t="s">
        <v>1496</v>
      </c>
      <c r="C105" s="38" t="s">
        <v>1503</v>
      </c>
      <c r="D105" s="38" t="s">
        <v>1504</v>
      </c>
    </row>
    <row customHeight="1" ht="12.6" r="106" spans="1:9">
      <c r="A106" s="38" t="s">
        <v>1208</v>
      </c>
      <c r="B106" s="38" t="s">
        <v>1505</v>
      </c>
      <c r="C106" s="38" t="s">
        <v>1506</v>
      </c>
      <c r="D106" s="38" t="s">
        <v>1507</v>
      </c>
    </row>
    <row customHeight="1" ht="12.6" r="107" spans="1:9">
      <c r="A107" s="38" t="s">
        <v>1208</v>
      </c>
      <c r="B107" s="38" t="s">
        <v>1505</v>
      </c>
      <c r="C107" s="38" t="s">
        <v>1508</v>
      </c>
      <c r="D107" s="38" t="s">
        <v>1509</v>
      </c>
    </row>
    <row customHeight="1" ht="12.6" r="108" spans="1:9">
      <c r="A108" s="38" t="s">
        <v>1208</v>
      </c>
      <c r="B108" s="38" t="s">
        <v>1505</v>
      </c>
      <c r="C108" s="38" t="s">
        <v>1510</v>
      </c>
      <c r="D108" s="38" t="s">
        <v>1511</v>
      </c>
    </row>
    <row customHeight="1" ht="12.6" r="109" spans="1:9">
      <c r="A109" s="38" t="s">
        <v>1208</v>
      </c>
      <c r="B109" s="38" t="s">
        <v>1505</v>
      </c>
      <c r="C109" s="38" t="s">
        <v>1512</v>
      </c>
      <c r="D109" s="38" t="s">
        <v>1513</v>
      </c>
    </row>
    <row customHeight="1" ht="12.6" r="110" spans="1:9">
      <c r="A110" s="38" t="s">
        <v>76</v>
      </c>
      <c r="B110" s="38" t="s">
        <v>77</v>
      </c>
      <c r="C110" s="38" t="s">
        <v>1514</v>
      </c>
      <c r="D110" s="38" t="s">
        <v>1515</v>
      </c>
    </row>
    <row customHeight="1" ht="12.6" r="111" spans="1:9">
      <c r="A111" s="38" t="s">
        <v>76</v>
      </c>
      <c r="B111" s="38" t="s">
        <v>77</v>
      </c>
      <c r="C111" s="38" t="s">
        <v>1516</v>
      </c>
      <c r="D111" s="39" t="s">
        <v>1517</v>
      </c>
    </row>
    <row customHeight="1" ht="12.6" r="112" spans="1:9">
      <c r="A112" s="38" t="s">
        <v>76</v>
      </c>
      <c r="B112" s="38" t="s">
        <v>77</v>
      </c>
      <c r="C112" s="38" t="s">
        <v>1518</v>
      </c>
      <c r="D112" s="38" t="s">
        <v>1519</v>
      </c>
    </row>
    <row customHeight="1" ht="12.6" r="113" spans="1:9">
      <c r="A113" s="38" t="s">
        <v>76</v>
      </c>
      <c r="B113" s="38" t="s">
        <v>77</v>
      </c>
      <c r="C113" s="38" t="s">
        <v>1520</v>
      </c>
      <c r="D113" s="38" t="s">
        <v>1521</v>
      </c>
    </row>
    <row customHeight="1" ht="12.6" r="114" spans="1:9">
      <c r="A114" s="38" t="s">
        <v>76</v>
      </c>
      <c r="B114" s="38" t="s">
        <v>78</v>
      </c>
      <c r="C114" s="38" t="s">
        <v>1522</v>
      </c>
      <c r="D114" s="38" t="s">
        <v>1523</v>
      </c>
    </row>
    <row customHeight="1" ht="12.6" r="115" spans="1:9">
      <c r="A115" s="38" t="s">
        <v>76</v>
      </c>
      <c r="B115" s="38" t="s">
        <v>78</v>
      </c>
      <c r="C115" s="38" t="s">
        <v>1524</v>
      </c>
      <c r="D115" s="38" t="s">
        <v>1525</v>
      </c>
    </row>
    <row customHeight="1" ht="12.6" r="116" spans="1:9">
      <c r="A116" s="38" t="s">
        <v>76</v>
      </c>
      <c r="B116" s="38" t="s">
        <v>78</v>
      </c>
      <c r="C116" s="38" t="s">
        <v>1526</v>
      </c>
      <c r="D116" s="38" t="s">
        <v>1527</v>
      </c>
    </row>
    <row customHeight="1" ht="12.6" r="117" spans="1:9">
      <c r="A117" s="38" t="s">
        <v>76</v>
      </c>
      <c r="B117" s="38" t="s">
        <v>78</v>
      </c>
      <c r="C117" s="38" t="s">
        <v>1528</v>
      </c>
      <c r="D117" s="38" t="s">
        <v>1529</v>
      </c>
    </row>
    <row customHeight="1" ht="12.6" r="118" spans="1:9">
      <c r="A118" s="38" t="s">
        <v>76</v>
      </c>
      <c r="B118" s="38" t="s">
        <v>79</v>
      </c>
      <c r="C118" s="38" t="s">
        <v>1530</v>
      </c>
      <c r="D118" s="38" t="s">
        <v>1531</v>
      </c>
    </row>
    <row customHeight="1" ht="12.6" r="119" spans="1:9">
      <c r="A119" s="38" t="s">
        <v>76</v>
      </c>
      <c r="B119" s="38" t="s">
        <v>79</v>
      </c>
      <c r="C119" s="38" t="s">
        <v>1532</v>
      </c>
      <c r="D119" s="38" t="s">
        <v>1533</v>
      </c>
    </row>
    <row customHeight="1" ht="12.6" r="120" spans="1:9">
      <c r="A120" s="38" t="s">
        <v>76</v>
      </c>
      <c r="B120" s="38" t="s">
        <v>79</v>
      </c>
      <c r="C120" s="38" t="s">
        <v>1534</v>
      </c>
      <c r="D120" s="38" t="s">
        <v>1535</v>
      </c>
    </row>
    <row customHeight="1" ht="12.6" r="121" spans="1:9">
      <c r="A121" s="38" t="s">
        <v>76</v>
      </c>
      <c r="B121" s="38" t="s">
        <v>79</v>
      </c>
      <c r="C121" s="38" t="s">
        <v>1536</v>
      </c>
      <c r="D121" s="38" t="s">
        <v>1537</v>
      </c>
    </row>
    <row customHeight="1" ht="12.6" r="122" spans="1:9">
      <c r="A122" s="38" t="s">
        <v>53</v>
      </c>
      <c r="B122" s="38" t="s">
        <v>54</v>
      </c>
      <c r="C122" s="38" t="s">
        <v>1538</v>
      </c>
      <c r="D122" s="39" t="s">
        <v>1539</v>
      </c>
    </row>
    <row customHeight="1" ht="12.6" r="123" spans="1:9">
      <c r="A123" s="38" t="s">
        <v>53</v>
      </c>
      <c r="B123" s="38" t="s">
        <v>54</v>
      </c>
      <c r="C123" s="38" t="s">
        <v>1540</v>
      </c>
      <c r="D123" s="38" t="s">
        <v>1541</v>
      </c>
    </row>
    <row customHeight="1" ht="12.6" r="124" spans="1:9">
      <c r="A124" s="38" t="s">
        <v>53</v>
      </c>
      <c r="B124" s="38" t="s">
        <v>54</v>
      </c>
      <c r="C124" s="38" t="s">
        <v>1542</v>
      </c>
      <c r="D124" s="38" t="s">
        <v>1543</v>
      </c>
    </row>
    <row customHeight="1" ht="12.6" r="125" spans="1:9">
      <c r="A125" s="38" t="s">
        <v>53</v>
      </c>
      <c r="B125" s="38" t="s">
        <v>54</v>
      </c>
      <c r="C125" s="38" t="s">
        <v>1544</v>
      </c>
      <c r="D125" s="38" t="s">
        <v>1545</v>
      </c>
    </row>
    <row customHeight="1" ht="12.6" r="126" spans="1:9">
      <c r="A126" s="38" t="s">
        <v>53</v>
      </c>
      <c r="B126" s="38" t="s">
        <v>55</v>
      </c>
      <c r="C126" s="38" t="s">
        <v>1546</v>
      </c>
      <c r="D126" s="38" t="s">
        <v>1547</v>
      </c>
    </row>
    <row customHeight="1" ht="12.6" r="127" spans="1:9">
      <c r="A127" s="38" t="s">
        <v>53</v>
      </c>
      <c r="B127" s="38" t="s">
        <v>55</v>
      </c>
      <c r="C127" s="38" t="s">
        <v>1548</v>
      </c>
      <c r="D127" s="38" t="s">
        <v>1549</v>
      </c>
    </row>
    <row customHeight="1" ht="12.6" r="128" spans="1:9">
      <c r="A128" s="38" t="s">
        <v>53</v>
      </c>
      <c r="B128" s="38" t="s">
        <v>55</v>
      </c>
      <c r="C128" s="38" t="s">
        <v>1550</v>
      </c>
      <c r="D128" s="38" t="s">
        <v>1551</v>
      </c>
    </row>
    <row customHeight="1" ht="12.6" r="129" spans="1:9">
      <c r="A129" s="38" t="s">
        <v>53</v>
      </c>
      <c r="B129" s="38" t="s">
        <v>55</v>
      </c>
      <c r="C129" s="38" t="s">
        <v>1552</v>
      </c>
      <c r="D129" s="38" t="s">
        <v>1553</v>
      </c>
    </row>
    <row customHeight="1" ht="12.6" r="130" spans="1:9">
      <c r="A130" s="38" t="s">
        <v>53</v>
      </c>
      <c r="B130" s="38" t="s">
        <v>56</v>
      </c>
      <c r="C130" s="38" t="s">
        <v>1554</v>
      </c>
      <c r="D130" s="38" t="s">
        <v>1555</v>
      </c>
    </row>
    <row customHeight="1" ht="12.6" r="131" spans="1:9">
      <c r="A131" s="38" t="s">
        <v>53</v>
      </c>
      <c r="B131" s="38" t="s">
        <v>56</v>
      </c>
      <c r="C131" s="38" t="s">
        <v>1556</v>
      </c>
      <c r="D131" s="38" t="s">
        <v>1557</v>
      </c>
    </row>
    <row customHeight="1" ht="12.6" r="132" spans="1:9">
      <c r="A132" s="38" t="s">
        <v>53</v>
      </c>
      <c r="B132" s="38" t="s">
        <v>56</v>
      </c>
      <c r="C132" s="38" t="s">
        <v>1558</v>
      </c>
      <c r="D132" s="38" t="s">
        <v>1559</v>
      </c>
    </row>
    <row customHeight="1" ht="12.6" r="133" spans="1:9">
      <c r="A133" s="38" t="s">
        <v>53</v>
      </c>
      <c r="B133" s="38" t="s">
        <v>56</v>
      </c>
      <c r="C133" s="38" t="s">
        <v>1560</v>
      </c>
      <c r="D133" s="38" t="s">
        <v>1561</v>
      </c>
    </row>
    <row customHeight="1" ht="12.6" r="134" spans="1:9">
      <c r="A134" s="38" t="s">
        <v>82</v>
      </c>
      <c r="B134" s="38" t="s">
        <v>83</v>
      </c>
      <c r="C134" s="38" t="s">
        <v>1562</v>
      </c>
      <c r="D134" s="38" t="s">
        <v>1563</v>
      </c>
      <c r="G134" s="51" t="s">
        <v>82</v>
      </c>
      <c r="H134" s="52" t="s">
        <v>1564</v>
      </c>
    </row>
    <row customHeight="1" ht="12.6" r="135" spans="1:9">
      <c r="A135" s="38" t="s">
        <v>82</v>
      </c>
      <c r="B135" s="38" t="s">
        <v>83</v>
      </c>
      <c r="C135" s="38" t="s">
        <v>1565</v>
      </c>
      <c r="D135" s="38" t="s">
        <v>1566</v>
      </c>
    </row>
    <row customHeight="1" ht="12.6" r="136" spans="1:9">
      <c r="A136" s="38" t="s">
        <v>82</v>
      </c>
      <c r="B136" s="38" t="s">
        <v>83</v>
      </c>
      <c r="C136" s="38" t="s">
        <v>1567</v>
      </c>
      <c r="D136" s="38" t="s">
        <v>1568</v>
      </c>
    </row>
    <row customHeight="1" ht="12.6" r="137" spans="1:9">
      <c r="A137" s="38" t="s">
        <v>82</v>
      </c>
      <c r="B137" s="38" t="s">
        <v>83</v>
      </c>
      <c r="C137" s="38" t="s">
        <v>1569</v>
      </c>
      <c r="D137" s="38" t="s">
        <v>1570</v>
      </c>
    </row>
    <row customHeight="1" ht="12.6" r="138" spans="1:9">
      <c r="A138" s="38" t="s">
        <v>82</v>
      </c>
      <c r="B138" s="38" t="s">
        <v>84</v>
      </c>
      <c r="C138" s="38" t="s">
        <v>1571</v>
      </c>
      <c r="D138" s="38" t="s">
        <v>1572</v>
      </c>
    </row>
    <row customHeight="1" ht="12.6" r="139" spans="1:9">
      <c r="A139" s="38" t="s">
        <v>82</v>
      </c>
      <c r="B139" s="38" t="s">
        <v>84</v>
      </c>
      <c r="C139" s="38" t="s">
        <v>1573</v>
      </c>
      <c r="D139" s="38" t="s">
        <v>1574</v>
      </c>
    </row>
    <row customHeight="1" ht="12.6" r="140" spans="1:9">
      <c r="A140" s="38" t="s">
        <v>82</v>
      </c>
      <c r="B140" s="38" t="s">
        <v>84</v>
      </c>
      <c r="C140" s="38" t="s">
        <v>1575</v>
      </c>
      <c r="D140" s="38" t="s">
        <v>1576</v>
      </c>
    </row>
    <row customHeight="1" ht="12.6" r="141" spans="1:9">
      <c r="A141" s="38" t="s">
        <v>82</v>
      </c>
      <c r="B141" s="38" t="s">
        <v>84</v>
      </c>
      <c r="C141" s="38" t="s">
        <v>1577</v>
      </c>
      <c r="D141" s="38" t="s">
        <v>1578</v>
      </c>
    </row>
    <row customHeight="1" ht="12.6" r="142" spans="1:9">
      <c r="A142" s="38" t="s">
        <v>82</v>
      </c>
      <c r="B142" s="38" t="s">
        <v>85</v>
      </c>
      <c r="C142" s="38" t="s">
        <v>1579</v>
      </c>
      <c r="D142" s="38" t="s">
        <v>1580</v>
      </c>
    </row>
    <row customHeight="1" ht="12.6" r="143" spans="1:9">
      <c r="A143" s="38" t="s">
        <v>82</v>
      </c>
      <c r="B143" s="38" t="s">
        <v>85</v>
      </c>
      <c r="C143" s="38" t="s">
        <v>1581</v>
      </c>
      <c r="D143" s="38" t="s">
        <v>1582</v>
      </c>
    </row>
    <row customHeight="1" ht="12.6" r="144" spans="1:9">
      <c r="A144" s="38" t="s">
        <v>82</v>
      </c>
      <c r="B144" s="38" t="s">
        <v>85</v>
      </c>
      <c r="C144" s="38" t="s">
        <v>1583</v>
      </c>
      <c r="D144" s="38" t="s">
        <v>1584</v>
      </c>
    </row>
    <row customHeight="1" ht="12.6" r="145" spans="1:9">
      <c r="A145" s="38" t="s">
        <v>82</v>
      </c>
      <c r="B145" s="38" t="s">
        <v>85</v>
      </c>
      <c r="C145" s="38" t="s">
        <v>1585</v>
      </c>
      <c r="D145" s="38" t="s">
        <v>1586</v>
      </c>
    </row>
    <row customHeight="1" ht="12.6" r="146" spans="1:9">
      <c r="A146" s="38" t="s">
        <v>89</v>
      </c>
      <c r="B146" s="38" t="s">
        <v>90</v>
      </c>
      <c r="C146" s="38" t="s">
        <v>1587</v>
      </c>
      <c r="D146" s="38" t="s">
        <v>1588</v>
      </c>
    </row>
    <row customHeight="1" ht="12.6" r="147" spans="1:9">
      <c r="A147" s="38" t="s">
        <v>89</v>
      </c>
      <c r="B147" s="38" t="s">
        <v>90</v>
      </c>
      <c r="C147" s="38" t="s">
        <v>1589</v>
      </c>
      <c r="D147" s="38" t="s">
        <v>1590</v>
      </c>
    </row>
    <row customHeight="1" ht="12.6" r="148" spans="1:9">
      <c r="A148" s="38" t="s">
        <v>89</v>
      </c>
      <c r="B148" s="38" t="s">
        <v>90</v>
      </c>
      <c r="C148" s="38" t="s">
        <v>1591</v>
      </c>
      <c r="D148" s="38" t="s">
        <v>1592</v>
      </c>
    </row>
    <row customHeight="1" ht="12.6" r="149" spans="1:9">
      <c r="A149" s="38" t="s">
        <v>89</v>
      </c>
      <c r="B149" s="38" t="s">
        <v>90</v>
      </c>
      <c r="C149" s="38" t="s">
        <v>1593</v>
      </c>
      <c r="D149" s="38" t="s">
        <v>1594</v>
      </c>
    </row>
    <row customHeight="1" ht="12.6" r="150" spans="1:9">
      <c r="A150" s="38" t="s">
        <v>89</v>
      </c>
      <c r="B150" s="38" t="s">
        <v>91</v>
      </c>
      <c r="C150" s="38" t="s">
        <v>1595</v>
      </c>
      <c r="D150" s="38" t="s">
        <v>1596</v>
      </c>
    </row>
    <row customHeight="1" ht="12.6" r="151" spans="1:9">
      <c r="A151" s="38" t="s">
        <v>89</v>
      </c>
      <c r="B151" s="38" t="s">
        <v>91</v>
      </c>
      <c r="C151" s="38" t="s">
        <v>1597</v>
      </c>
      <c r="D151" s="38" t="s">
        <v>1598</v>
      </c>
    </row>
    <row customHeight="1" ht="12.6" r="152" spans="1:9">
      <c r="A152" s="38" t="s">
        <v>89</v>
      </c>
      <c r="B152" s="38" t="s">
        <v>91</v>
      </c>
      <c r="C152" s="38" t="s">
        <v>1599</v>
      </c>
      <c r="D152" s="38" t="s">
        <v>1600</v>
      </c>
    </row>
    <row customHeight="1" ht="12.6" r="153" spans="1:9">
      <c r="A153" s="38" t="s">
        <v>89</v>
      </c>
      <c r="B153" s="38" t="s">
        <v>91</v>
      </c>
      <c r="C153" s="38" t="s">
        <v>1601</v>
      </c>
      <c r="D153" s="38" t="s">
        <v>1602</v>
      </c>
    </row>
    <row customHeight="1" ht="12.6" r="154" spans="1:9">
      <c r="A154" s="38" t="s">
        <v>89</v>
      </c>
      <c r="B154" s="38" t="s">
        <v>92</v>
      </c>
      <c r="C154" s="38" t="s">
        <v>1603</v>
      </c>
      <c r="D154" s="38" t="s">
        <v>1604</v>
      </c>
    </row>
    <row customHeight="1" ht="12.6" r="155" spans="1:9">
      <c r="A155" s="38" t="s">
        <v>89</v>
      </c>
      <c r="B155" s="38" t="s">
        <v>92</v>
      </c>
      <c r="C155" s="38" t="s">
        <v>1605</v>
      </c>
      <c r="D155" s="38" t="s">
        <v>1606</v>
      </c>
    </row>
    <row customHeight="1" ht="12.6" r="156" spans="1:9">
      <c r="A156" s="38" t="s">
        <v>89</v>
      </c>
      <c r="B156" s="38" t="s">
        <v>92</v>
      </c>
      <c r="C156" s="38" t="s">
        <v>1607</v>
      </c>
      <c r="D156" s="38" t="s">
        <v>1608</v>
      </c>
    </row>
    <row customHeight="1" ht="12.6" r="157" spans="1:9">
      <c r="A157" s="38" t="s">
        <v>89</v>
      </c>
      <c r="B157" s="38" t="s">
        <v>92</v>
      </c>
      <c r="C157" s="38" t="s">
        <v>1609</v>
      </c>
      <c r="D157" s="38" t="s">
        <v>1610</v>
      </c>
    </row>
    <row customHeight="1" ht="12.6" r="158" spans="1:9">
      <c r="A158" s="38" t="s">
        <v>1249</v>
      </c>
      <c r="B158" s="38" t="s">
        <v>1611</v>
      </c>
      <c r="C158" s="38" t="s">
        <v>1612</v>
      </c>
      <c r="D158" s="38" t="s">
        <v>1613</v>
      </c>
    </row>
    <row customHeight="1" ht="12.6" r="159" spans="1:9">
      <c r="A159" s="38" t="s">
        <v>1249</v>
      </c>
      <c r="B159" s="38" t="s">
        <v>1611</v>
      </c>
      <c r="C159" s="38" t="s">
        <v>1614</v>
      </c>
      <c r="D159" s="38" t="s">
        <v>1615</v>
      </c>
    </row>
    <row customHeight="1" ht="12.6" r="160" spans="1:9">
      <c r="A160" s="38" t="s">
        <v>1249</v>
      </c>
      <c r="B160" s="38" t="s">
        <v>1611</v>
      </c>
      <c r="C160" s="38" t="s">
        <v>1616</v>
      </c>
      <c r="D160" s="38" t="s">
        <v>1617</v>
      </c>
    </row>
    <row customHeight="1" ht="12.6" r="161" spans="1:9">
      <c r="A161" s="38" t="s">
        <v>1249</v>
      </c>
      <c r="B161" s="38" t="s">
        <v>1611</v>
      </c>
      <c r="C161" s="38" t="s">
        <v>1618</v>
      </c>
      <c r="D161" s="38" t="s">
        <v>1619</v>
      </c>
    </row>
    <row customHeight="1" ht="12.6" r="162" spans="1:9">
      <c r="A162" s="38" t="s">
        <v>1249</v>
      </c>
      <c r="B162" s="38" t="s">
        <v>1620</v>
      </c>
      <c r="C162" s="38" t="s">
        <v>1621</v>
      </c>
      <c r="D162" s="38" t="s">
        <v>1622</v>
      </c>
    </row>
    <row customHeight="1" ht="12.6" r="163" spans="1:9">
      <c r="A163" s="38" t="s">
        <v>1249</v>
      </c>
      <c r="B163" s="38" t="s">
        <v>1620</v>
      </c>
      <c r="C163" s="38" t="s">
        <v>1623</v>
      </c>
      <c r="D163" s="38" t="s">
        <v>1624</v>
      </c>
    </row>
    <row customHeight="1" ht="12.6" r="164" spans="1:9">
      <c r="A164" s="38" t="s">
        <v>1249</v>
      </c>
      <c r="B164" s="38" t="s">
        <v>1620</v>
      </c>
      <c r="C164" s="38" t="s">
        <v>1625</v>
      </c>
      <c r="D164" s="38" t="s">
        <v>1626</v>
      </c>
    </row>
    <row customHeight="1" ht="12.6" r="165" spans="1:9">
      <c r="A165" s="38" t="s">
        <v>1249</v>
      </c>
      <c r="B165" s="38" t="s">
        <v>1620</v>
      </c>
      <c r="C165" s="38" t="s">
        <v>1627</v>
      </c>
      <c r="D165" s="38" t="s">
        <v>1628</v>
      </c>
    </row>
    <row customHeight="1" ht="12.6" r="166" spans="1:9">
      <c r="A166" s="38" t="s">
        <v>1249</v>
      </c>
      <c r="B166" s="38" t="s">
        <v>1629</v>
      </c>
      <c r="C166" s="38" t="s">
        <v>1630</v>
      </c>
      <c r="D166" s="38" t="s">
        <v>1631</v>
      </c>
    </row>
    <row customHeight="1" ht="12.6" r="167" spans="1:9">
      <c r="A167" s="38" t="s">
        <v>1249</v>
      </c>
      <c r="B167" s="38" t="s">
        <v>1629</v>
      </c>
      <c r="C167" s="38" t="s">
        <v>1632</v>
      </c>
      <c r="D167" s="38" t="s">
        <v>1633</v>
      </c>
    </row>
    <row customHeight="1" ht="12.6" r="168" spans="1:9">
      <c r="A168" s="38" t="s">
        <v>1249</v>
      </c>
      <c r="B168" s="38" t="s">
        <v>1629</v>
      </c>
      <c r="C168" s="38" t="s">
        <v>1634</v>
      </c>
      <c r="D168" s="38" t="s">
        <v>1635</v>
      </c>
    </row>
    <row customHeight="1" ht="12.6" r="169" spans="1:9">
      <c r="A169" s="38" t="s">
        <v>1249</v>
      </c>
      <c r="B169" s="38" t="s">
        <v>1629</v>
      </c>
      <c r="C169" s="38" t="s">
        <v>1636</v>
      </c>
      <c r="D169" s="38" t="s">
        <v>1637</v>
      </c>
    </row>
    <row customHeight="1" ht="12.6" r="170" spans="1:9">
      <c r="A170" s="38" t="s">
        <v>29</v>
      </c>
      <c r="B170" s="38" t="s">
        <v>37</v>
      </c>
      <c r="C170" s="38" t="s">
        <v>1638</v>
      </c>
      <c r="D170" s="38" t="s">
        <v>1639</v>
      </c>
    </row>
    <row customHeight="1" ht="12.6" r="171" spans="1:9">
      <c r="A171" s="38" t="s">
        <v>29</v>
      </c>
      <c r="B171" s="38" t="s">
        <v>37</v>
      </c>
      <c r="C171" s="38" t="s">
        <v>1640</v>
      </c>
      <c r="D171" s="38" t="s">
        <v>1641</v>
      </c>
    </row>
    <row customHeight="1" ht="12.6" r="172" spans="1:9">
      <c r="A172" s="38" t="s">
        <v>29</v>
      </c>
      <c r="B172" s="38" t="s">
        <v>37</v>
      </c>
      <c r="C172" s="38" t="s">
        <v>1642</v>
      </c>
      <c r="D172" s="38" t="s">
        <v>1643</v>
      </c>
      <c r="E172" s="43" t="s">
        <v>1644</v>
      </c>
    </row>
    <row customHeight="1" ht="12.6" r="173" spans="1:9">
      <c r="A173" s="38" t="s">
        <v>29</v>
      </c>
      <c r="B173" s="38" t="s">
        <v>37</v>
      </c>
      <c r="C173" s="38" t="s">
        <v>1645</v>
      </c>
      <c r="D173" s="38" t="s">
        <v>1646</v>
      </c>
    </row>
    <row customHeight="1" ht="12.6" r="174" spans="1:9">
      <c r="A174" s="38" t="s">
        <v>29</v>
      </c>
      <c r="B174" s="38" t="s">
        <v>38</v>
      </c>
      <c r="C174" s="38" t="s">
        <v>1647</v>
      </c>
      <c r="D174" s="38" t="s">
        <v>1648</v>
      </c>
    </row>
    <row customHeight="1" ht="12.6" r="175" spans="1:9">
      <c r="A175" s="38" t="s">
        <v>29</v>
      </c>
      <c r="B175" s="38" t="s">
        <v>38</v>
      </c>
      <c r="C175" s="38" t="s">
        <v>1649</v>
      </c>
      <c r="D175" s="38" t="s">
        <v>1650</v>
      </c>
    </row>
    <row customHeight="1" ht="12.6" r="176" spans="1:9">
      <c r="A176" s="38" t="s">
        <v>29</v>
      </c>
      <c r="B176" s="38" t="s">
        <v>38</v>
      </c>
      <c r="C176" s="38" t="s">
        <v>1651</v>
      </c>
      <c r="D176" s="38" t="s">
        <v>1652</v>
      </c>
    </row>
    <row customHeight="1" ht="12.6" r="177" spans="1:9">
      <c r="A177" s="38" t="s">
        <v>29</v>
      </c>
      <c r="B177" s="38" t="s">
        <v>38</v>
      </c>
      <c r="C177" s="38" t="s">
        <v>1653</v>
      </c>
      <c r="D177" s="38" t="s">
        <v>1654</v>
      </c>
      <c r="E177" s="43" t="s">
        <v>1655</v>
      </c>
    </row>
    <row customHeight="1" ht="12.6" r="178" spans="1:9">
      <c r="A178" s="38" t="s">
        <v>29</v>
      </c>
      <c r="B178" s="38" t="s">
        <v>39</v>
      </c>
      <c r="C178" s="38" t="s">
        <v>1656</v>
      </c>
      <c r="D178" s="38" t="s">
        <v>1657</v>
      </c>
    </row>
    <row customHeight="1" ht="12.6" r="179" spans="1:9">
      <c r="A179" s="38" t="s">
        <v>29</v>
      </c>
      <c r="B179" s="38" t="s">
        <v>39</v>
      </c>
      <c r="C179" s="38" t="s">
        <v>1658</v>
      </c>
      <c r="D179" s="38" t="s">
        <v>1659</v>
      </c>
    </row>
    <row customHeight="1" ht="12.6" r="180" spans="1:9">
      <c r="A180" s="38" t="s">
        <v>29</v>
      </c>
      <c r="B180" s="38" t="s">
        <v>39</v>
      </c>
      <c r="C180" s="38" t="s">
        <v>1660</v>
      </c>
      <c r="D180" s="38" t="s">
        <v>1661</v>
      </c>
    </row>
    <row customHeight="1" ht="12.6" r="181" spans="1:9">
      <c r="A181" s="38" t="s">
        <v>29</v>
      </c>
      <c r="B181" s="38" t="s">
        <v>39</v>
      </c>
      <c r="C181" s="38" t="s">
        <v>1662</v>
      </c>
      <c r="D181" s="38" t="s">
        <v>1663</v>
      </c>
      <c r="E181" s="43" t="s">
        <v>1664</v>
      </c>
    </row>
    <row customHeight="1" ht="12.6" r="182" spans="1:9">
      <c r="A182" s="38" t="s">
        <v>25</v>
      </c>
      <c r="B182" s="38" t="s">
        <v>86</v>
      </c>
      <c r="C182" s="38" t="s">
        <v>1665</v>
      </c>
      <c r="D182" s="38" t="s">
        <v>1666</v>
      </c>
    </row>
    <row customHeight="1" ht="12.6" r="183" spans="1:9">
      <c r="A183" s="38" t="s">
        <v>25</v>
      </c>
      <c r="B183" s="38" t="s">
        <v>86</v>
      </c>
      <c r="C183" s="38" t="s">
        <v>1667</v>
      </c>
      <c r="D183" s="38" t="s">
        <v>1668</v>
      </c>
    </row>
    <row customHeight="1" ht="12.6" r="184" spans="1:9">
      <c r="A184" s="38" t="s">
        <v>25</v>
      </c>
      <c r="B184" s="38" t="s">
        <v>86</v>
      </c>
      <c r="C184" s="38" t="s">
        <v>1669</v>
      </c>
      <c r="D184" s="38" t="s">
        <v>1670</v>
      </c>
    </row>
    <row customHeight="1" ht="12.6" r="185" spans="1:9">
      <c r="A185" s="38" t="s">
        <v>25</v>
      </c>
      <c r="B185" s="38" t="s">
        <v>86</v>
      </c>
      <c r="C185" s="38" t="s">
        <v>1671</v>
      </c>
      <c r="D185" s="38" t="s">
        <v>1672</v>
      </c>
    </row>
    <row customHeight="1" ht="12.6" r="186" spans="1:9">
      <c r="A186" s="38" t="s">
        <v>25</v>
      </c>
      <c r="B186" s="38" t="s">
        <v>87</v>
      </c>
      <c r="C186" s="38" t="s">
        <v>1673</v>
      </c>
      <c r="D186" s="38" t="s">
        <v>1674</v>
      </c>
    </row>
    <row customHeight="1" ht="12.6" r="187" spans="1:9">
      <c r="A187" s="38" t="s">
        <v>25</v>
      </c>
      <c r="B187" s="38" t="s">
        <v>87</v>
      </c>
      <c r="C187" s="38" t="s">
        <v>1675</v>
      </c>
      <c r="D187" s="38" t="s">
        <v>1676</v>
      </c>
    </row>
    <row customHeight="1" ht="12.6" r="188" spans="1:9">
      <c r="A188" s="38" t="s">
        <v>25</v>
      </c>
      <c r="B188" s="38" t="s">
        <v>87</v>
      </c>
      <c r="C188" s="38" t="s">
        <v>1677</v>
      </c>
      <c r="D188" s="38" t="s">
        <v>1678</v>
      </c>
    </row>
    <row customHeight="1" ht="12.6" r="189" spans="1:9">
      <c r="A189" s="38" t="s">
        <v>25</v>
      </c>
      <c r="B189" s="38" t="s">
        <v>87</v>
      </c>
      <c r="C189" s="38" t="s">
        <v>1679</v>
      </c>
      <c r="D189" s="38" t="s">
        <v>1680</v>
      </c>
    </row>
    <row customHeight="1" ht="12.6" r="190" spans="1:9">
      <c r="A190" s="38" t="s">
        <v>25</v>
      </c>
      <c r="B190" s="38" t="s">
        <v>88</v>
      </c>
      <c r="C190" s="38" t="s">
        <v>1681</v>
      </c>
      <c r="D190" s="38" t="s">
        <v>1682</v>
      </c>
    </row>
    <row customHeight="1" ht="12.6" r="191" spans="1:9">
      <c r="A191" s="38" t="s">
        <v>25</v>
      </c>
      <c r="B191" s="38" t="s">
        <v>88</v>
      </c>
      <c r="C191" s="38" t="s">
        <v>1683</v>
      </c>
      <c r="D191" s="38" t="s">
        <v>1684</v>
      </c>
    </row>
    <row customHeight="1" ht="12.6" r="192" spans="1:9">
      <c r="A192" s="38" t="s">
        <v>25</v>
      </c>
      <c r="B192" s="38" t="s">
        <v>88</v>
      </c>
      <c r="C192" s="38" t="s">
        <v>1685</v>
      </c>
      <c r="D192" s="38" t="s">
        <v>1686</v>
      </c>
    </row>
    <row customHeight="1" ht="12.6" r="193" spans="1:9">
      <c r="A193" s="38" t="s">
        <v>25</v>
      </c>
      <c r="B193" s="38" t="s">
        <v>88</v>
      </c>
      <c r="C193" s="38" t="s">
        <v>1687</v>
      </c>
      <c r="D193" s="38" t="s">
        <v>1688</v>
      </c>
    </row>
  </sheetData>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C17"/>
  <sheetViews>
    <sheetView topLeftCell="A22" workbookViewId="0">
      <selection activeCell="C25" sqref="C25"/>
    </sheetView>
  </sheetViews>
  <sheetFormatPr baseColWidth="8" defaultColWidth="112.25" defaultRowHeight="14.25" outlineLevelCol="0"/>
  <cols>
    <col customWidth="1" max="1" min="1" style="91" width="25.5"/>
    <col customWidth="1" max="2" min="2" style="91" width="17.375"/>
    <col customWidth="1" max="16384" min="3" style="91" width="112.25"/>
  </cols>
  <sheetData>
    <row r="1" spans="1:3">
      <c r="A1" s="90" t="s">
        <v>1140</v>
      </c>
      <c r="B1" s="91" t="s">
        <v>1141</v>
      </c>
      <c r="C1" s="90" t="s">
        <v>1142</v>
      </c>
    </row>
    <row customHeight="1" ht="41.45" r="2" spans="1:3">
      <c r="A2" s="91" t="s">
        <v>1143</v>
      </c>
      <c r="B2" s="91" t="s">
        <v>1689</v>
      </c>
      <c r="C2" s="92" t="s">
        <v>1690</v>
      </c>
    </row>
    <row customHeight="1" ht="41.45" r="3" spans="1:3">
      <c r="A3" s="91" t="s">
        <v>1249</v>
      </c>
      <c r="B3" s="91" t="s">
        <v>1691</v>
      </c>
      <c r="C3" s="92" t="s">
        <v>1692</v>
      </c>
    </row>
    <row customHeight="1" ht="72.59999999999999" r="4" spans="1:3">
      <c r="A4" s="91" t="s">
        <v>12</v>
      </c>
      <c r="B4" s="91" t="s">
        <v>1693</v>
      </c>
      <c r="C4" s="92" t="s">
        <v>1694</v>
      </c>
    </row>
    <row customHeight="1" ht="70.90000000000001" r="5" spans="1:3">
      <c r="A5" s="91" t="s">
        <v>44</v>
      </c>
      <c r="B5" s="91" t="s">
        <v>1695</v>
      </c>
      <c r="C5" s="92" t="s">
        <v>1696</v>
      </c>
    </row>
    <row customHeight="1" ht="41.45" r="6" spans="1:3">
      <c r="A6" s="91" t="s">
        <v>72</v>
      </c>
      <c r="B6" s="91" t="s">
        <v>1697</v>
      </c>
      <c r="C6" s="92" t="s">
        <v>1698</v>
      </c>
    </row>
    <row customHeight="1" ht="64.90000000000001" r="7" spans="1:3">
      <c r="A7" s="91" t="s">
        <v>76</v>
      </c>
      <c r="B7" s="91" t="s">
        <v>1699</v>
      </c>
      <c r="C7" s="92" t="s">
        <v>1700</v>
      </c>
    </row>
    <row customHeight="1" ht="57.6" r="8" spans="1:3">
      <c r="A8" s="91" t="s">
        <v>82</v>
      </c>
      <c r="B8" s="91" t="s">
        <v>1701</v>
      </c>
      <c r="C8" s="92" t="s">
        <v>1702</v>
      </c>
    </row>
    <row customHeight="1" ht="57.6" r="9" spans="1:3">
      <c r="A9" s="91" t="s">
        <v>29</v>
      </c>
      <c r="B9" s="91" t="s">
        <v>1703</v>
      </c>
      <c r="C9" s="92" t="s">
        <v>1704</v>
      </c>
    </row>
    <row customHeight="1" ht="58.15" r="10" spans="1:3">
      <c r="A10" s="91" t="s">
        <v>68</v>
      </c>
      <c r="B10" s="91" t="s">
        <v>1705</v>
      </c>
      <c r="C10" s="92" t="s">
        <v>1706</v>
      </c>
    </row>
    <row customHeight="1" ht="58.15" r="11" spans="1:3">
      <c r="A11" s="91" t="s">
        <v>49</v>
      </c>
      <c r="B11" s="91" t="s">
        <v>1707</v>
      </c>
      <c r="C11" s="92" t="s">
        <v>1708</v>
      </c>
    </row>
    <row customHeight="1" ht="49.15" r="12" spans="1:3">
      <c r="A12" s="91" t="s">
        <v>1208</v>
      </c>
      <c r="B12" s="91" t="s">
        <v>1709</v>
      </c>
      <c r="C12" s="92" t="s">
        <v>1710</v>
      </c>
    </row>
    <row customHeight="1" ht="66.59999999999999" r="13" spans="1:3">
      <c r="A13" s="91" t="s">
        <v>53</v>
      </c>
      <c r="B13" s="91" t="s">
        <v>1711</v>
      </c>
      <c r="C13" s="92" t="s">
        <v>1712</v>
      </c>
    </row>
    <row customHeight="1" ht="59.45" r="14" spans="1:3">
      <c r="A14" s="91" t="s">
        <v>57</v>
      </c>
      <c r="B14" s="91" t="s">
        <v>1713</v>
      </c>
      <c r="C14" s="92" t="s">
        <v>1714</v>
      </c>
    </row>
    <row customHeight="1" ht="65.45" r="15" spans="1:3">
      <c r="A15" s="91" t="s">
        <v>61</v>
      </c>
      <c r="B15" s="91" t="s">
        <v>1715</v>
      </c>
      <c r="C15" s="92" t="s">
        <v>1716</v>
      </c>
    </row>
    <row customHeight="1" ht="72" r="16" spans="1:3">
      <c r="A16" s="91" t="s">
        <v>25</v>
      </c>
      <c r="B16" s="91" t="s">
        <v>1717</v>
      </c>
      <c r="C16" s="92" t="s">
        <v>1718</v>
      </c>
    </row>
    <row customHeight="1" ht="65.45" r="17" spans="1:3">
      <c r="A17" s="91" t="s">
        <v>89</v>
      </c>
      <c r="B17" s="91" t="s">
        <v>1719</v>
      </c>
      <c r="C17" s="92" t="s">
        <v>1720</v>
      </c>
    </row>
  </sheetData>
  <sheetProtection algorithmName="SHA-512" autoFilter="1" deleteColumns="1" deleteRows="1" formatCells="1" formatColumns="1" formatRows="1" hashValue="/iOsRBDp2hhkCT2nQu2lkdEQehoTkq2EgHjLHzmsApRQp2rmAhf9ecNBUx8TPcmiZanB0G50dl3ctydvB/keNQ==" insertColumns="1" insertHyperlinks="1" insertRows="1" objects="1" pivotTables="1" saltValue="gYocBjoAjdTlTuTh7fXfpw==" scenarios="1" selectLockedCells="0" selectUnlockedCells="0" sheet="1" sort="1" spinCount="100000"/>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2:BY133"/>
  <sheetViews>
    <sheetView topLeftCell="AA1" workbookViewId="0">
      <selection activeCell="D131" sqref="D131"/>
    </sheetView>
  </sheetViews>
  <sheetFormatPr baseColWidth="8" defaultColWidth="8.875" defaultRowHeight="14.25" outlineLevelCol="0"/>
  <cols>
    <col customWidth="1" max="2" min="1" style="33" width="8.875"/>
    <col customWidth="1" max="3" min="3" style="33" width="26.5"/>
    <col customWidth="1" max="4" min="4" style="33" width="19.625"/>
    <col customWidth="1" max="11" min="5" style="33" width="8.875"/>
    <col customWidth="1" max="13" min="12" style="171" width="15.25"/>
    <col customWidth="1" max="14" min="14" style="171" width="16.25"/>
    <col customWidth="1" max="30" min="15" style="33" width="8.875"/>
    <col customWidth="1" max="31" min="31" style="175" width="8.875"/>
    <col customWidth="1" max="69" min="32" style="33" width="8.875"/>
    <col customWidth="1" max="70" min="70" style="33" width="15.375"/>
    <col customWidth="1" max="16384" min="71" style="33" width="8.875"/>
  </cols>
  <sheetData>
    <row r="2" spans="1:77">
      <c r="F2" s="171" t="s">
        <v>5</v>
      </c>
      <c r="I2" s="171" t="s">
        <v>44</v>
      </c>
      <c r="L2" s="171" t="s">
        <v>49</v>
      </c>
      <c r="O2" s="171" t="s">
        <v>53</v>
      </c>
      <c r="R2" s="171" t="s">
        <v>57</v>
      </c>
      <c r="U2" s="171" t="s">
        <v>61</v>
      </c>
      <c r="X2" s="171" t="s">
        <v>68</v>
      </c>
      <c r="AA2" s="171" t="s">
        <v>82</v>
      </c>
      <c r="AD2" s="171" t="s">
        <v>25</v>
      </c>
      <c r="AG2" s="171" t="s">
        <v>89</v>
      </c>
      <c r="AJ2" s="171" t="s">
        <v>12</v>
      </c>
      <c r="AM2" s="171" t="s">
        <v>72</v>
      </c>
      <c r="AP2" s="171" t="s">
        <v>76</v>
      </c>
    </row>
    <row r="3" spans="1:77">
      <c r="A3" s="31" t="s">
        <v>1721</v>
      </c>
      <c r="B3" s="31" t="s">
        <v>1722</v>
      </c>
      <c r="C3" s="31" t="s">
        <v>1723</v>
      </c>
      <c r="D3" s="32" t="s">
        <v>98</v>
      </c>
      <c r="E3" s="32" t="s">
        <v>118</v>
      </c>
      <c r="F3" s="33" t="s">
        <v>37</v>
      </c>
      <c r="G3" s="33" t="s">
        <v>38</v>
      </c>
      <c r="H3" s="33" t="s">
        <v>39</v>
      </c>
      <c r="I3" s="33" t="s">
        <v>45</v>
      </c>
      <c r="J3" s="33" t="s">
        <v>46</v>
      </c>
      <c r="K3" s="33" t="s">
        <v>47</v>
      </c>
      <c r="L3" s="171" t="s">
        <v>50</v>
      </c>
      <c r="M3" s="171" t="s">
        <v>51</v>
      </c>
      <c r="N3" s="171" t="s">
        <v>52</v>
      </c>
      <c r="O3" s="33" t="s">
        <v>54</v>
      </c>
      <c r="P3" s="33" t="s">
        <v>55</v>
      </c>
      <c r="Q3" s="33" t="s">
        <v>56</v>
      </c>
      <c r="R3" s="33" t="s">
        <v>58</v>
      </c>
      <c r="S3" s="33" t="s">
        <v>59</v>
      </c>
      <c r="T3" s="33" t="s">
        <v>60</v>
      </c>
      <c r="U3" s="33" t="s">
        <v>62</v>
      </c>
      <c r="V3" s="33" t="s">
        <v>63</v>
      </c>
      <c r="W3" s="33" t="s">
        <v>64</v>
      </c>
      <c r="X3" s="33" t="s">
        <v>69</v>
      </c>
      <c r="Y3" s="33" t="s">
        <v>70</v>
      </c>
      <c r="Z3" s="33" t="s">
        <v>71</v>
      </c>
      <c r="AA3" s="33" t="s">
        <v>83</v>
      </c>
      <c r="AB3" s="33" t="s">
        <v>84</v>
      </c>
      <c r="AC3" s="33" t="s">
        <v>85</v>
      </c>
      <c r="AD3" s="33" t="s">
        <v>86</v>
      </c>
      <c r="AE3" s="175" t="s">
        <v>87</v>
      </c>
      <c r="AF3" s="33" t="s">
        <v>88</v>
      </c>
      <c r="AG3" s="33" t="s">
        <v>90</v>
      </c>
      <c r="AH3" s="33" t="s">
        <v>91</v>
      </c>
      <c r="AI3" s="33" t="s">
        <v>92</v>
      </c>
      <c r="AJ3" s="33" t="s">
        <v>65</v>
      </c>
      <c r="AK3" s="33" t="s">
        <v>66</v>
      </c>
      <c r="AL3" s="33" t="s">
        <v>67</v>
      </c>
      <c r="AM3" s="33" t="s">
        <v>73</v>
      </c>
      <c r="AN3" s="33" t="s">
        <v>74</v>
      </c>
      <c r="AO3" s="33" t="s">
        <v>75</v>
      </c>
      <c r="AP3" s="33" t="s">
        <v>77</v>
      </c>
      <c r="AQ3" s="33" t="s">
        <v>78</v>
      </c>
      <c r="AR3" s="33" t="s">
        <v>79</v>
      </c>
      <c r="AS3" s="33" t="s">
        <v>44</v>
      </c>
      <c r="AT3" s="33" t="s">
        <v>1276</v>
      </c>
      <c r="AU3" s="33" t="s">
        <v>1505</v>
      </c>
      <c r="AV3" s="33" t="s">
        <v>89</v>
      </c>
      <c r="AW3" s="33" t="s">
        <v>1496</v>
      </c>
      <c r="AX3" s="33" t="s">
        <v>1143</v>
      </c>
      <c r="AY3" s="33" t="s">
        <v>29</v>
      </c>
      <c r="AZ3" s="33" t="s">
        <v>1249</v>
      </c>
      <c r="BA3" s="33" t="s">
        <v>1301</v>
      </c>
      <c r="BB3" s="33" t="s">
        <v>68</v>
      </c>
      <c r="BC3" s="33" t="s">
        <v>49</v>
      </c>
      <c r="BD3" s="33" t="s">
        <v>1288</v>
      </c>
      <c r="BE3" s="33" t="s">
        <v>57</v>
      </c>
      <c r="BF3" s="33" t="s">
        <v>53</v>
      </c>
      <c r="BG3" s="33" t="s">
        <v>82</v>
      </c>
      <c r="BH3" s="33" t="s">
        <v>76</v>
      </c>
      <c r="BI3" s="33" t="s">
        <v>61</v>
      </c>
      <c r="BJ3" s="33" t="s">
        <v>1620</v>
      </c>
      <c r="BK3" s="33" t="s">
        <v>1487</v>
      </c>
      <c r="BL3" s="33" t="s">
        <v>1629</v>
      </c>
      <c r="BM3" s="33" t="s">
        <v>25</v>
      </c>
      <c r="BN3" s="33" t="s">
        <v>72</v>
      </c>
      <c r="BO3" s="33" t="s">
        <v>1208</v>
      </c>
      <c r="BP3" s="33" t="s">
        <v>12</v>
      </c>
      <c r="BQ3" s="33" t="s">
        <v>1611</v>
      </c>
      <c r="BR3" s="32" t="s">
        <v>1724</v>
      </c>
      <c r="BS3" s="31" t="s">
        <v>1725</v>
      </c>
      <c r="BT3" s="32" t="s">
        <v>1726</v>
      </c>
      <c r="BU3" s="32" t="s">
        <v>1727</v>
      </c>
      <c r="BV3" s="32" t="s">
        <v>1728</v>
      </c>
      <c r="BW3" s="32" t="s">
        <v>100</v>
      </c>
      <c r="BX3" s="32" t="s">
        <v>101</v>
      </c>
      <c r="BY3" s="32" t="s">
        <v>102</v>
      </c>
    </row>
    <row r="4" spans="1:77">
      <c r="A4" s="36" t="n">
        <v>413591</v>
      </c>
      <c r="B4" s="36" t="s">
        <v>126</v>
      </c>
      <c r="C4" s="36" t="s">
        <v>119</v>
      </c>
      <c r="D4" s="36">
        <f>VLOOKUP(C4,原始数据!$A$4:$B$133,2,0)</f>
        <v/>
      </c>
      <c r="E4" s="179" t="s">
        <v>1729</v>
      </c>
      <c r="F4" s="36" t="n">
        <v>6.3</v>
      </c>
      <c r="G4" s="36" t="n">
        <v>4.8</v>
      </c>
      <c r="H4" s="36" t="n">
        <v>2.3</v>
      </c>
      <c r="I4" s="36" t="n">
        <v>8.699999999999999</v>
      </c>
      <c r="J4" s="36" t="n">
        <v>8.4</v>
      </c>
      <c r="K4" s="36" t="n">
        <v>7.7</v>
      </c>
      <c r="L4" s="47" t="n">
        <v>4.6</v>
      </c>
      <c r="M4" s="47" t="n">
        <v>3.7</v>
      </c>
      <c r="N4" s="47" t="n">
        <v>8.9</v>
      </c>
      <c r="O4" s="36" t="n">
        <v>8.9</v>
      </c>
      <c r="P4" s="36" t="n">
        <v>8.300000000000001</v>
      </c>
      <c r="Q4" s="36" t="n">
        <v>6.5</v>
      </c>
      <c r="R4" s="36" t="n">
        <v>8.300000000000001</v>
      </c>
      <c r="S4" s="36" t="n">
        <v>6.4</v>
      </c>
      <c r="T4" s="36" t="n">
        <v>7.5</v>
      </c>
      <c r="U4" s="36" t="n">
        <v>8.5</v>
      </c>
      <c r="V4" s="36" t="n">
        <v>8.9</v>
      </c>
      <c r="W4" s="36" t="n">
        <v>8.1</v>
      </c>
      <c r="X4" s="36" t="n">
        <v>6.5</v>
      </c>
      <c r="Y4" s="36" t="n">
        <v>4.5</v>
      </c>
      <c r="Z4" s="36" t="n">
        <v>6.5</v>
      </c>
      <c r="AA4" s="36" t="n">
        <v>8.9</v>
      </c>
      <c r="AB4" s="36" t="n">
        <v>3</v>
      </c>
      <c r="AC4" s="36" t="n">
        <v>3.8</v>
      </c>
      <c r="AD4" s="36" t="n">
        <v>9.4</v>
      </c>
      <c r="AE4" s="36" t="n">
        <v>8.699999999999999</v>
      </c>
      <c r="AF4" s="36" t="n">
        <v>8.699999999999999</v>
      </c>
      <c r="AG4" s="36" t="n">
        <v>7.2</v>
      </c>
      <c r="AH4" s="36" t="n">
        <v>1</v>
      </c>
      <c r="AI4" s="36" t="n">
        <v>7.7</v>
      </c>
      <c r="AJ4" s="36" t="n">
        <v>6.2</v>
      </c>
      <c r="AK4" s="36" t="n">
        <v>5.6</v>
      </c>
      <c r="AL4" s="36" t="n">
        <v>5</v>
      </c>
      <c r="AM4" s="36" t="n">
        <v>8.699999999999999</v>
      </c>
      <c r="AN4" s="36" t="n">
        <v>4.4</v>
      </c>
      <c r="AO4" s="36" t="n">
        <v>7.5</v>
      </c>
      <c r="AP4" s="36" t="n">
        <v>8</v>
      </c>
      <c r="AQ4" s="36" t="n">
        <v>3.2</v>
      </c>
      <c r="AR4" s="36" t="n">
        <v>6.5</v>
      </c>
      <c r="AS4" s="36" t="n">
        <v>8.9</v>
      </c>
      <c r="AT4" s="36" t="s">
        <v>1730</v>
      </c>
      <c r="AU4" s="36" t="s">
        <v>1730</v>
      </c>
      <c r="AV4" s="36" t="n">
        <v>5.2</v>
      </c>
      <c r="AW4" s="36" t="s">
        <v>1730</v>
      </c>
      <c r="AX4" s="36" t="s">
        <v>1730</v>
      </c>
      <c r="AY4" s="36" t="n">
        <v>3.9</v>
      </c>
      <c r="AZ4" s="36" t="s">
        <v>1730</v>
      </c>
      <c r="BA4" s="36" t="s">
        <v>1730</v>
      </c>
      <c r="BB4" s="36" t="n">
        <v>6</v>
      </c>
      <c r="BC4" s="36" t="n">
        <v>5.9</v>
      </c>
      <c r="BD4" s="36" t="s">
        <v>1730</v>
      </c>
      <c r="BE4" s="36" t="n">
        <v>8.5</v>
      </c>
      <c r="BF4" s="36" t="n">
        <v>9.5</v>
      </c>
      <c r="BG4" s="36" t="n">
        <v>5.1</v>
      </c>
      <c r="BH4" s="36" t="n">
        <v>6.2</v>
      </c>
      <c r="BI4" s="36" t="n">
        <v>10</v>
      </c>
      <c r="BJ4" s="36" t="s">
        <v>1730</v>
      </c>
      <c r="BK4" s="36" t="s">
        <v>1730</v>
      </c>
      <c r="BL4" s="36" t="s">
        <v>1730</v>
      </c>
      <c r="BM4" s="36" t="n">
        <v>9.4</v>
      </c>
      <c r="BN4" s="36" t="n">
        <v>7.7</v>
      </c>
      <c r="BO4" s="36" t="s">
        <v>1730</v>
      </c>
      <c r="BP4" s="36" t="n">
        <v>5.7</v>
      </c>
      <c r="BQ4" s="36" t="s">
        <v>1730</v>
      </c>
      <c r="BR4" s="36" t="s">
        <v>1731</v>
      </c>
      <c r="BS4" s="36" t="s">
        <v>1731</v>
      </c>
      <c r="BT4" s="36" t="s">
        <v>1732</v>
      </c>
      <c r="BU4" s="36" t="s">
        <v>1733</v>
      </c>
      <c r="BV4" s="36" t="n">
        <v>7075</v>
      </c>
      <c r="BW4" s="36" t="s">
        <v>121</v>
      </c>
      <c r="BX4" s="36" t="s">
        <v>1734</v>
      </c>
      <c r="BY4" s="36" t="s">
        <v>1735</v>
      </c>
    </row>
    <row r="5" spans="1:77">
      <c r="A5" s="36" t="n">
        <v>413591</v>
      </c>
      <c r="B5" s="36" t="s">
        <v>143</v>
      </c>
      <c r="C5" s="36" t="s">
        <v>138</v>
      </c>
      <c r="D5" s="36">
        <f>VLOOKUP(C5,原始数据!$A$4:$B$133,2,0)</f>
        <v/>
      </c>
      <c r="E5" s="179" t="s">
        <v>1729</v>
      </c>
      <c r="F5" s="36" t="n">
        <v>6.3</v>
      </c>
      <c r="G5" s="36" t="n">
        <v>6.6</v>
      </c>
      <c r="H5" s="36" t="n">
        <v>4</v>
      </c>
      <c r="I5" s="36" t="n">
        <v>6.8</v>
      </c>
      <c r="J5" s="36" t="n">
        <v>5.5</v>
      </c>
      <c r="K5" s="36" t="n">
        <v>5.8</v>
      </c>
      <c r="L5" s="47" t="n">
        <v>3.7</v>
      </c>
      <c r="M5" s="47" t="n">
        <v>5.5</v>
      </c>
      <c r="N5" s="47" t="n">
        <v>6.3</v>
      </c>
      <c r="O5" s="36" t="n">
        <v>4.6</v>
      </c>
      <c r="P5" s="36" t="n">
        <v>10</v>
      </c>
      <c r="Q5" s="36" t="n">
        <v>6.5</v>
      </c>
      <c r="R5" s="36" t="n">
        <v>5.4</v>
      </c>
      <c r="S5" s="36" t="n">
        <v>8.4</v>
      </c>
      <c r="T5" s="36" t="n">
        <v>5.7</v>
      </c>
      <c r="U5" s="36" t="n">
        <v>9.1</v>
      </c>
      <c r="V5" s="36" t="n">
        <v>5.3</v>
      </c>
      <c r="W5" s="36" t="n">
        <v>9.1</v>
      </c>
      <c r="X5" s="36" t="n">
        <v>10</v>
      </c>
      <c r="Y5" s="36" t="n">
        <v>6.5</v>
      </c>
      <c r="Z5" s="36" t="n">
        <v>10</v>
      </c>
      <c r="AA5" s="36" t="n">
        <v>6.2</v>
      </c>
      <c r="AB5" s="36" t="n">
        <v>5.1</v>
      </c>
      <c r="AC5" s="36" t="n">
        <v>7.2</v>
      </c>
      <c r="AD5" s="36" t="n">
        <v>4.8</v>
      </c>
      <c r="AE5" s="36" t="n">
        <v>6.5</v>
      </c>
      <c r="AF5" s="36" t="n">
        <v>4.5</v>
      </c>
      <c r="AG5" s="36" t="n">
        <v>6.2</v>
      </c>
      <c r="AH5" s="36" t="n">
        <v>4.4</v>
      </c>
      <c r="AI5" s="36" t="n">
        <v>6.5</v>
      </c>
      <c r="AJ5" s="36" t="n">
        <v>7.2</v>
      </c>
      <c r="AK5" s="36" t="n">
        <v>8</v>
      </c>
      <c r="AL5" s="36" t="n">
        <v>7.3</v>
      </c>
      <c r="AM5" s="36" t="n">
        <v>6.3</v>
      </c>
      <c r="AN5" s="36" t="n">
        <v>7.6</v>
      </c>
      <c r="AO5" s="36" t="n">
        <v>5.9</v>
      </c>
      <c r="AP5" s="36" t="n">
        <v>3.1</v>
      </c>
      <c r="AQ5" s="36" t="n">
        <v>3.2</v>
      </c>
      <c r="AR5" s="36" t="n">
        <v>6.5</v>
      </c>
      <c r="AS5" s="36" t="n">
        <v>6.1</v>
      </c>
      <c r="AT5" s="36" t="s">
        <v>1730</v>
      </c>
      <c r="AU5" s="36" t="s">
        <v>1730</v>
      </c>
      <c r="AV5" s="36" t="n">
        <v>5.8</v>
      </c>
      <c r="AW5" s="36" t="s">
        <v>1730</v>
      </c>
      <c r="AX5" s="36" t="s">
        <v>1730</v>
      </c>
      <c r="AY5" s="36" t="n">
        <v>5.7</v>
      </c>
      <c r="AZ5" s="36" t="s">
        <v>1730</v>
      </c>
      <c r="BA5" s="36" t="s">
        <v>1730</v>
      </c>
      <c r="BB5" s="36" t="n">
        <v>10</v>
      </c>
      <c r="BC5" s="36" t="n">
        <v>5</v>
      </c>
      <c r="BD5" s="36" t="s">
        <v>1730</v>
      </c>
      <c r="BE5" s="36" t="n">
        <v>7.1</v>
      </c>
      <c r="BF5" s="36" t="n">
        <v>8</v>
      </c>
      <c r="BG5" s="36" t="n">
        <v>6.5</v>
      </c>
      <c r="BH5" s="36" t="n">
        <v>3.4</v>
      </c>
      <c r="BI5" s="36" t="n">
        <v>9.199999999999999</v>
      </c>
      <c r="BJ5" s="36" t="s">
        <v>1730</v>
      </c>
      <c r="BK5" s="36" t="s">
        <v>1730</v>
      </c>
      <c r="BL5" s="36" t="s">
        <v>1730</v>
      </c>
      <c r="BM5" s="36" t="n">
        <v>5.2</v>
      </c>
      <c r="BN5" s="36" t="n">
        <v>7.3</v>
      </c>
      <c r="BO5" s="36" t="s">
        <v>1730</v>
      </c>
      <c r="BP5" s="36" t="n">
        <v>8.699999999999999</v>
      </c>
      <c r="BQ5" s="36" t="s">
        <v>1730</v>
      </c>
      <c r="BR5" s="36" t="s">
        <v>1736</v>
      </c>
      <c r="BS5" s="36" t="s">
        <v>1736</v>
      </c>
      <c r="BT5" s="36" t="s">
        <v>1737</v>
      </c>
      <c r="BU5" s="36" t="s">
        <v>1738</v>
      </c>
      <c r="BV5" s="36" t="n">
        <v>5744</v>
      </c>
      <c r="BW5" s="36" t="s">
        <v>121</v>
      </c>
      <c r="BX5" s="36" t="s">
        <v>1739</v>
      </c>
      <c r="BY5" s="36" t="s">
        <v>1740</v>
      </c>
    </row>
    <row r="6" spans="1:77">
      <c r="A6" s="36" t="n">
        <v>413591</v>
      </c>
      <c r="B6" s="36" t="s">
        <v>157</v>
      </c>
      <c r="C6" s="36" t="s">
        <v>152</v>
      </c>
      <c r="D6" s="36">
        <f>VLOOKUP(C6,原始数据!$A$4:$B$133,2,0)</f>
        <v/>
      </c>
      <c r="E6" s="179" t="s">
        <v>1741</v>
      </c>
      <c r="F6" s="36" t="n">
        <v>6.3</v>
      </c>
      <c r="G6" s="36" t="n">
        <v>10</v>
      </c>
      <c r="H6" s="36" t="n">
        <v>5.7</v>
      </c>
      <c r="I6" s="36" t="n">
        <v>6.8</v>
      </c>
      <c r="J6" s="36" t="n">
        <v>4.1</v>
      </c>
      <c r="K6" s="36" t="n">
        <v>5.8</v>
      </c>
      <c r="L6" s="47" t="n">
        <v>7.3</v>
      </c>
      <c r="M6" s="47" t="n">
        <v>5.5</v>
      </c>
      <c r="N6" s="47" t="n">
        <v>3.8</v>
      </c>
      <c r="O6" s="36" t="n">
        <v>4.6</v>
      </c>
      <c r="P6" s="36" t="n">
        <v>4.4</v>
      </c>
      <c r="Q6" s="36" t="n">
        <v>3.1</v>
      </c>
      <c r="R6" s="36" t="n">
        <v>7.7</v>
      </c>
      <c r="S6" s="36" t="n">
        <v>4.5</v>
      </c>
      <c r="T6" s="36" t="n">
        <v>9.199999999999999</v>
      </c>
      <c r="U6" s="36" t="n">
        <v>9.1</v>
      </c>
      <c r="V6" s="36" t="n">
        <v>5.9</v>
      </c>
      <c r="W6" s="36" t="n">
        <v>9.1</v>
      </c>
      <c r="X6" s="36" t="n">
        <v>10</v>
      </c>
      <c r="Y6" s="36" t="n">
        <v>4.5</v>
      </c>
      <c r="Z6" s="36" t="n">
        <v>8.5</v>
      </c>
      <c r="AA6" s="36" t="n">
        <v>6.2</v>
      </c>
      <c r="AB6" s="36" t="n">
        <v>6.6</v>
      </c>
      <c r="AC6" s="36" t="n">
        <v>7.2</v>
      </c>
      <c r="AD6" s="36" t="n">
        <v>7.4</v>
      </c>
      <c r="AE6" s="36" t="n">
        <v>6</v>
      </c>
      <c r="AF6" s="36" t="n">
        <v>6.6</v>
      </c>
      <c r="AG6" s="36" t="n">
        <v>4.4</v>
      </c>
      <c r="AH6" s="36" t="n">
        <v>1.5</v>
      </c>
      <c r="AI6" s="36" t="n">
        <v>4.8</v>
      </c>
      <c r="AJ6" s="36" t="n">
        <v>6.2</v>
      </c>
      <c r="AK6" s="36" t="n">
        <v>8</v>
      </c>
      <c r="AL6" s="36" t="n">
        <v>3.3</v>
      </c>
      <c r="AM6" s="36" t="n">
        <v>6.3</v>
      </c>
      <c r="AN6" s="36" t="n">
        <v>7.6</v>
      </c>
      <c r="AO6" s="36" t="n">
        <v>5.9</v>
      </c>
      <c r="AP6" s="36" t="n">
        <v>2</v>
      </c>
      <c r="AQ6" s="36" t="n">
        <v>5</v>
      </c>
      <c r="AR6" s="36" t="n">
        <v>8.199999999999999</v>
      </c>
      <c r="AS6" s="36" t="n">
        <v>5.6</v>
      </c>
      <c r="AT6" s="36" t="s">
        <v>1730</v>
      </c>
      <c r="AU6" s="36" t="s">
        <v>1730</v>
      </c>
      <c r="AV6" s="36" t="n">
        <v>2.4</v>
      </c>
      <c r="AW6" s="36" t="s">
        <v>1730</v>
      </c>
      <c r="AX6" s="36" t="s">
        <v>1730</v>
      </c>
      <c r="AY6" s="36" t="n">
        <v>8.199999999999999</v>
      </c>
      <c r="AZ6" s="36" t="s">
        <v>1730</v>
      </c>
      <c r="BA6" s="36" t="s">
        <v>1730</v>
      </c>
      <c r="BB6" s="36" t="n">
        <v>9</v>
      </c>
      <c r="BC6" s="36" t="n">
        <v>5.6</v>
      </c>
      <c r="BD6" s="36" t="s">
        <v>1730</v>
      </c>
      <c r="BE6" s="36" t="n">
        <v>8.1</v>
      </c>
      <c r="BF6" s="36" t="n">
        <v>3.1</v>
      </c>
      <c r="BG6" s="36" t="n">
        <v>7.2</v>
      </c>
      <c r="BH6" s="36" t="n">
        <v>4.8</v>
      </c>
      <c r="BI6" s="36" t="n">
        <v>9.6</v>
      </c>
      <c r="BJ6" s="36" t="s">
        <v>1730</v>
      </c>
      <c r="BK6" s="36" t="s">
        <v>1730</v>
      </c>
      <c r="BL6" s="36" t="s">
        <v>1730</v>
      </c>
      <c r="BM6" s="36" t="n">
        <v>6.8</v>
      </c>
      <c r="BN6" s="36" t="n">
        <v>7.3</v>
      </c>
      <c r="BO6" s="36" t="s">
        <v>1730</v>
      </c>
      <c r="BP6" s="36" t="n">
        <v>6</v>
      </c>
      <c r="BQ6" s="36" t="s">
        <v>1730</v>
      </c>
      <c r="BR6" s="36" t="s">
        <v>1742</v>
      </c>
      <c r="BS6" s="36" t="s">
        <v>1742</v>
      </c>
      <c r="BT6" s="36" t="s">
        <v>1743</v>
      </c>
      <c r="BU6" s="36" t="s">
        <v>1744</v>
      </c>
      <c r="BV6" s="36" t="n">
        <v>5092</v>
      </c>
      <c r="BW6" s="36" t="s">
        <v>121</v>
      </c>
      <c r="BX6" s="36" t="s">
        <v>1745</v>
      </c>
      <c r="BY6" s="36" t="s">
        <v>1740</v>
      </c>
    </row>
    <row r="7" spans="1:77">
      <c r="A7" s="36" t="n">
        <v>413591</v>
      </c>
      <c r="B7" s="36" t="s">
        <v>169</v>
      </c>
      <c r="C7" s="36" t="s">
        <v>165</v>
      </c>
      <c r="D7" s="36">
        <f>VLOOKUP(C7,原始数据!$A$4:$B$133,2,0)</f>
        <v/>
      </c>
      <c r="E7" s="179" t="s">
        <v>1746</v>
      </c>
      <c r="F7" s="36" t="n">
        <v>4.4</v>
      </c>
      <c r="G7" s="36" t="n">
        <v>10</v>
      </c>
      <c r="H7" s="36" t="n">
        <v>4</v>
      </c>
      <c r="I7" s="36" t="n">
        <v>6.8</v>
      </c>
      <c r="J7" s="36" t="n">
        <v>5.5</v>
      </c>
      <c r="K7" s="36" t="n">
        <v>3.2</v>
      </c>
      <c r="L7" s="47" t="n">
        <v>3.7</v>
      </c>
      <c r="M7" s="47" t="n">
        <v>7.3</v>
      </c>
      <c r="N7" s="47" t="n">
        <v>3.8</v>
      </c>
      <c r="O7" s="36" t="n">
        <v>2.2</v>
      </c>
      <c r="P7" s="36" t="n">
        <v>6.3</v>
      </c>
      <c r="Q7" s="36" t="n">
        <v>3.1</v>
      </c>
      <c r="R7" s="36" t="n">
        <v>5.4</v>
      </c>
      <c r="S7" s="36" t="n">
        <v>4.5</v>
      </c>
      <c r="T7" s="36" t="n">
        <v>5.7</v>
      </c>
      <c r="U7" s="36" t="n">
        <v>4.6</v>
      </c>
      <c r="V7" s="36" t="n">
        <v>5.3</v>
      </c>
      <c r="W7" s="36" t="n">
        <v>9.1</v>
      </c>
      <c r="X7" s="36" t="n">
        <v>10</v>
      </c>
      <c r="Y7" s="36" t="n">
        <v>6.5</v>
      </c>
      <c r="Z7" s="36" t="n">
        <v>10</v>
      </c>
      <c r="AA7" s="36" t="n">
        <v>4.9</v>
      </c>
      <c r="AB7" s="36" t="n">
        <v>3.7</v>
      </c>
      <c r="AC7" s="36" t="n">
        <v>7.2</v>
      </c>
      <c r="AD7" s="36" t="n">
        <v>4.8</v>
      </c>
      <c r="AE7" s="36" t="n">
        <v>5.4</v>
      </c>
      <c r="AF7" s="36" t="n">
        <v>5.2</v>
      </c>
      <c r="AG7" s="36" t="n">
        <v>7.2</v>
      </c>
      <c r="AH7" s="36" t="n">
        <v>1</v>
      </c>
      <c r="AI7" s="36" t="n">
        <v>6.5</v>
      </c>
      <c r="AJ7" s="36" t="n">
        <v>9.1</v>
      </c>
      <c r="AK7" s="36" t="n">
        <v>6.8</v>
      </c>
      <c r="AL7" s="36" t="n">
        <v>4.4</v>
      </c>
      <c r="AM7" s="36" t="n">
        <v>5.2</v>
      </c>
      <c r="AN7" s="36" t="n">
        <v>4.4</v>
      </c>
      <c r="AO7" s="36" t="n">
        <v>7.5</v>
      </c>
      <c r="AP7" s="36" t="n">
        <v>4.7</v>
      </c>
      <c r="AQ7" s="36" t="n">
        <v>6.9</v>
      </c>
      <c r="AR7" s="36" t="n">
        <v>4.8</v>
      </c>
      <c r="AS7" s="36" t="n">
        <v>5.1</v>
      </c>
      <c r="AT7" s="36" t="s">
        <v>1730</v>
      </c>
      <c r="AU7" s="36" t="s">
        <v>1730</v>
      </c>
      <c r="AV7" s="36" t="n">
        <v>4.5</v>
      </c>
      <c r="AW7" s="36" t="s">
        <v>1730</v>
      </c>
      <c r="AX7" s="36" t="s">
        <v>1730</v>
      </c>
      <c r="AY7" s="36" t="n">
        <v>6.4</v>
      </c>
      <c r="AZ7" s="36" t="s">
        <v>1730</v>
      </c>
      <c r="BA7" s="36" t="s">
        <v>1730</v>
      </c>
      <c r="BB7" s="36" t="n">
        <v>10</v>
      </c>
      <c r="BC7" s="36" t="n">
        <v>4.6</v>
      </c>
      <c r="BD7" s="36" t="s">
        <v>1730</v>
      </c>
      <c r="BE7" s="36" t="n">
        <v>5</v>
      </c>
      <c r="BF7" s="36" t="n">
        <v>2.8</v>
      </c>
      <c r="BG7" s="36" t="n">
        <v>5.2</v>
      </c>
      <c r="BH7" s="36" t="n">
        <v>5.4</v>
      </c>
      <c r="BI7" s="36" t="n">
        <v>6.8</v>
      </c>
      <c r="BJ7" s="36" t="s">
        <v>1730</v>
      </c>
      <c r="BK7" s="36" t="s">
        <v>1730</v>
      </c>
      <c r="BL7" s="36" t="s">
        <v>1730</v>
      </c>
      <c r="BM7" s="36" t="n">
        <v>5.1</v>
      </c>
      <c r="BN7" s="36" t="n">
        <v>5.8</v>
      </c>
      <c r="BO7" s="36" t="s">
        <v>1730</v>
      </c>
      <c r="BP7" s="36" t="n">
        <v>7.5</v>
      </c>
      <c r="BQ7" s="36" t="s">
        <v>1730</v>
      </c>
      <c r="BR7" s="36" t="s">
        <v>1747</v>
      </c>
      <c r="BS7" s="36" t="s">
        <v>1747</v>
      </c>
      <c r="BT7" s="36" t="s">
        <v>1748</v>
      </c>
      <c r="BU7" s="36" t="s">
        <v>1749</v>
      </c>
      <c r="BV7" s="36" t="n">
        <v>4667</v>
      </c>
      <c r="BW7" s="36" t="s">
        <v>121</v>
      </c>
      <c r="BX7" s="36" t="s">
        <v>1739</v>
      </c>
      <c r="BY7" s="36" t="s">
        <v>1750</v>
      </c>
    </row>
    <row r="8" spans="1:77">
      <c r="A8" s="36" t="n">
        <v>413591</v>
      </c>
      <c r="B8" s="36" t="s">
        <v>180</v>
      </c>
      <c r="C8" s="36" t="s">
        <v>175</v>
      </c>
      <c r="D8" s="36">
        <f>VLOOKUP(C8,原始数据!$A$4:$B$133,2,0)</f>
        <v/>
      </c>
      <c r="E8" s="179" t="s">
        <v>1751</v>
      </c>
      <c r="F8" s="36" t="n">
        <v>4.4</v>
      </c>
      <c r="G8" s="36" t="n">
        <v>4.8</v>
      </c>
      <c r="H8" s="36" t="n">
        <v>2.3</v>
      </c>
      <c r="I8" s="36" t="n">
        <v>6.8</v>
      </c>
      <c r="J8" s="36" t="n">
        <v>7.6</v>
      </c>
      <c r="K8" s="36" t="n">
        <v>7.1</v>
      </c>
      <c r="L8" s="47" t="n">
        <v>7.3</v>
      </c>
      <c r="M8" s="47" t="n">
        <v>5.5</v>
      </c>
      <c r="N8" s="47" t="n">
        <v>8.300000000000001</v>
      </c>
      <c r="O8" s="36" t="n">
        <v>8.9</v>
      </c>
      <c r="P8" s="36" t="n">
        <v>2.4</v>
      </c>
      <c r="Q8" s="36" t="n">
        <v>1.4</v>
      </c>
      <c r="R8" s="36" t="n">
        <v>5.4</v>
      </c>
      <c r="S8" s="36" t="n">
        <v>6.4</v>
      </c>
      <c r="T8" s="36" t="n">
        <v>5.7</v>
      </c>
      <c r="U8" s="36" t="n">
        <v>10</v>
      </c>
      <c r="V8" s="36" t="n">
        <v>9.5</v>
      </c>
      <c r="W8" s="36" t="n">
        <v>6.2</v>
      </c>
      <c r="X8" s="36" t="n">
        <v>4.5</v>
      </c>
      <c r="Y8" s="36" t="n">
        <v>2.5</v>
      </c>
      <c r="Z8" s="36" t="n">
        <v>8.5</v>
      </c>
      <c r="AA8" s="36" t="n">
        <v>8.300000000000001</v>
      </c>
      <c r="AB8" s="36" t="n">
        <v>5.8</v>
      </c>
      <c r="AC8" s="36" t="n">
        <v>3.8</v>
      </c>
      <c r="AD8" s="36" t="n">
        <v>8.800000000000001</v>
      </c>
      <c r="AE8" s="36" t="n">
        <v>8.699999999999999</v>
      </c>
      <c r="AF8" s="36" t="n">
        <v>8.699999999999999</v>
      </c>
      <c r="AG8" s="36" t="n">
        <v>6.2</v>
      </c>
      <c r="AH8" s="36" t="n">
        <v>3.8</v>
      </c>
      <c r="AI8" s="36" t="n">
        <v>8.9</v>
      </c>
      <c r="AJ8" s="36" t="n">
        <v>5.3</v>
      </c>
      <c r="AK8" s="36" t="n">
        <v>5.6</v>
      </c>
      <c r="AL8" s="36" t="n">
        <v>4.4</v>
      </c>
      <c r="AM8" s="36" t="n">
        <v>8.699999999999999</v>
      </c>
      <c r="AN8" s="36" t="n">
        <v>9.199999999999999</v>
      </c>
      <c r="AO8" s="36" t="n">
        <v>5.9</v>
      </c>
      <c r="AP8" s="36" t="n">
        <v>9</v>
      </c>
      <c r="AQ8" s="36" t="n">
        <v>6.9</v>
      </c>
      <c r="AR8" s="36" t="n">
        <v>3</v>
      </c>
      <c r="AS8" s="36" t="n">
        <v>7.5</v>
      </c>
      <c r="AT8" s="36" t="s">
        <v>1730</v>
      </c>
      <c r="AU8" s="36" t="s">
        <v>1730</v>
      </c>
      <c r="AV8" s="36" t="n">
        <v>6.8</v>
      </c>
      <c r="AW8" s="36" t="s">
        <v>1730</v>
      </c>
      <c r="AX8" s="36" t="s">
        <v>1730</v>
      </c>
      <c r="AY8" s="36" t="n">
        <v>3</v>
      </c>
      <c r="AZ8" s="36" t="s">
        <v>1730</v>
      </c>
      <c r="BA8" s="36" t="s">
        <v>1730</v>
      </c>
      <c r="BB8" s="36" t="n">
        <v>5</v>
      </c>
      <c r="BC8" s="36" t="n">
        <v>7.9</v>
      </c>
      <c r="BD8" s="36" t="s">
        <v>1730</v>
      </c>
      <c r="BE8" s="36" t="n">
        <v>6</v>
      </c>
      <c r="BF8" s="36" t="n">
        <v>3.4</v>
      </c>
      <c r="BG8" s="36" t="n">
        <v>6.2</v>
      </c>
      <c r="BH8" s="36" t="n">
        <v>6.8</v>
      </c>
      <c r="BI8" s="36" t="n">
        <v>10</v>
      </c>
      <c r="BJ8" s="36" t="s">
        <v>1730</v>
      </c>
      <c r="BK8" s="36" t="s">
        <v>1730</v>
      </c>
      <c r="BL8" s="36" t="s">
        <v>1730</v>
      </c>
      <c r="BM8" s="36" t="n">
        <v>9.199999999999999</v>
      </c>
      <c r="BN8" s="36" t="n">
        <v>9.5</v>
      </c>
      <c r="BO8" s="36" t="s">
        <v>1730</v>
      </c>
      <c r="BP8" s="36" t="n">
        <v>4.9</v>
      </c>
      <c r="BQ8" s="36" t="s">
        <v>1730</v>
      </c>
      <c r="BR8" s="36" t="s">
        <v>1752</v>
      </c>
      <c r="BS8" s="36" t="s">
        <v>1752</v>
      </c>
      <c r="BT8" s="36" t="s">
        <v>1753</v>
      </c>
      <c r="BU8" s="36" t="s">
        <v>1754</v>
      </c>
      <c r="BV8" s="36" t="n">
        <v>5368</v>
      </c>
      <c r="BW8" s="36" t="s">
        <v>177</v>
      </c>
      <c r="BX8" s="36" t="s">
        <v>1740</v>
      </c>
      <c r="BY8" s="36" t="s">
        <v>1750</v>
      </c>
    </row>
    <row r="9" spans="1:77">
      <c r="A9" s="36" t="n">
        <v>413591</v>
      </c>
      <c r="B9" s="36" t="s">
        <v>190</v>
      </c>
      <c r="C9" s="36" t="s">
        <v>186</v>
      </c>
      <c r="D9" s="36">
        <f>VLOOKUP(C9,原始数据!$A$4:$B$133,2,0)</f>
        <v/>
      </c>
      <c r="E9" s="179" t="s">
        <v>1755</v>
      </c>
      <c r="F9" s="36" t="n">
        <v>8.199999999999999</v>
      </c>
      <c r="G9" s="36" t="n">
        <v>4.8</v>
      </c>
      <c r="H9" s="36" t="n">
        <v>5.7</v>
      </c>
      <c r="I9" s="36" t="n">
        <v>5.5</v>
      </c>
      <c r="J9" s="36" t="n">
        <v>5.5</v>
      </c>
      <c r="K9" s="36" t="n">
        <v>8.4</v>
      </c>
      <c r="L9" s="47" t="n">
        <v>7.3</v>
      </c>
      <c r="M9" s="47" t="n">
        <v>5.5</v>
      </c>
      <c r="N9" s="47" t="n">
        <v>7.6</v>
      </c>
      <c r="O9" s="36" t="n">
        <v>7.7</v>
      </c>
      <c r="P9" s="36" t="n">
        <v>4.4</v>
      </c>
      <c r="Q9" s="36" t="n">
        <v>3.1</v>
      </c>
      <c r="R9" s="36" t="n">
        <v>6</v>
      </c>
      <c r="S9" s="36" t="n">
        <v>6.4</v>
      </c>
      <c r="T9" s="36" t="n">
        <v>7.5</v>
      </c>
      <c r="U9" s="36" t="n">
        <v>9.1</v>
      </c>
      <c r="V9" s="36" t="n">
        <v>7.7</v>
      </c>
      <c r="W9" s="36" t="n">
        <v>9.1</v>
      </c>
      <c r="X9" s="36" t="n">
        <v>10</v>
      </c>
      <c r="Y9" s="36" t="n">
        <v>4.5</v>
      </c>
      <c r="Z9" s="36" t="n">
        <v>2.5</v>
      </c>
      <c r="AA9" s="36" t="n">
        <v>7.6</v>
      </c>
      <c r="AB9" s="36" t="n">
        <v>6.6</v>
      </c>
      <c r="AC9" s="36" t="n">
        <v>2.1</v>
      </c>
      <c r="AD9" s="36" t="n">
        <v>7.4</v>
      </c>
      <c r="AE9" s="36" t="n">
        <v>7.6</v>
      </c>
      <c r="AF9" s="36" t="n">
        <v>8</v>
      </c>
      <c r="AG9" s="36" t="n">
        <v>7.2</v>
      </c>
      <c r="AH9" s="36" t="n">
        <v>7.2</v>
      </c>
      <c r="AI9" s="36" t="n">
        <v>7.7</v>
      </c>
      <c r="AJ9" s="36" t="n">
        <v>5.3</v>
      </c>
      <c r="AK9" s="36" t="n">
        <v>5.6</v>
      </c>
      <c r="AL9" s="36" t="n">
        <v>5</v>
      </c>
      <c r="AM9" s="36" t="n">
        <v>8.1</v>
      </c>
      <c r="AN9" s="36" t="n">
        <v>7.6</v>
      </c>
      <c r="AO9" s="36" t="n">
        <v>5.9</v>
      </c>
      <c r="AP9" s="36" t="n">
        <v>8</v>
      </c>
      <c r="AQ9" s="36" t="n">
        <v>5</v>
      </c>
      <c r="AR9" s="36" t="n">
        <v>4.8</v>
      </c>
      <c r="AS9" s="36" t="n">
        <v>6.7</v>
      </c>
      <c r="AT9" s="36" t="s">
        <v>1730</v>
      </c>
      <c r="AU9" s="36" t="s">
        <v>1730</v>
      </c>
      <c r="AV9" s="36" t="n">
        <v>8.5</v>
      </c>
      <c r="AW9" s="36" t="s">
        <v>1730</v>
      </c>
      <c r="AX9" s="36" t="s">
        <v>1730</v>
      </c>
      <c r="AY9" s="36" t="n">
        <v>6.6</v>
      </c>
      <c r="AZ9" s="36" t="s">
        <v>1730</v>
      </c>
      <c r="BA9" s="36" t="s">
        <v>1730</v>
      </c>
      <c r="BB9" s="36" t="n">
        <v>5.8</v>
      </c>
      <c r="BC9" s="36" t="n">
        <v>7.6</v>
      </c>
      <c r="BD9" s="36" t="s">
        <v>1730</v>
      </c>
      <c r="BE9" s="36" t="n">
        <v>7.3</v>
      </c>
      <c r="BF9" s="36" t="n">
        <v>4.8</v>
      </c>
      <c r="BG9" s="36" t="n">
        <v>5.4</v>
      </c>
      <c r="BH9" s="36" t="n">
        <v>6.2</v>
      </c>
      <c r="BI9" s="36" t="n">
        <v>10</v>
      </c>
      <c r="BJ9" s="36" t="s">
        <v>1730</v>
      </c>
      <c r="BK9" s="36" t="s">
        <v>1730</v>
      </c>
      <c r="BL9" s="36" t="s">
        <v>1730</v>
      </c>
      <c r="BM9" s="36" t="n">
        <v>8</v>
      </c>
      <c r="BN9" s="36" t="n">
        <v>8.300000000000001</v>
      </c>
      <c r="BO9" s="36" t="s">
        <v>1730</v>
      </c>
      <c r="BP9" s="36" t="n">
        <v>5.2</v>
      </c>
      <c r="BQ9" s="36" t="s">
        <v>1730</v>
      </c>
      <c r="BR9" s="36" t="s">
        <v>1756</v>
      </c>
      <c r="BS9" s="36" t="s">
        <v>1756</v>
      </c>
      <c r="BT9" s="36" t="s">
        <v>1757</v>
      </c>
      <c r="BU9" s="36" t="s">
        <v>1758</v>
      </c>
      <c r="BV9" s="36" t="n">
        <v>5969</v>
      </c>
      <c r="BW9" s="36" t="s">
        <v>121</v>
      </c>
      <c r="BX9" s="36" t="s">
        <v>1759</v>
      </c>
      <c r="BY9" s="36" t="s">
        <v>1735</v>
      </c>
    </row>
    <row r="10" spans="1:77">
      <c r="A10" s="36" t="n">
        <v>413591</v>
      </c>
      <c r="B10" s="36" t="s">
        <v>202</v>
      </c>
      <c r="C10" s="36" t="s">
        <v>198</v>
      </c>
      <c r="D10" s="36">
        <f>VLOOKUP(C10,原始数据!$A$4:$B$133,2,0)</f>
        <v/>
      </c>
      <c r="E10" s="179" t="s">
        <v>1760</v>
      </c>
      <c r="F10" s="36" t="n">
        <v>4.4</v>
      </c>
      <c r="G10" s="36" t="n">
        <v>3</v>
      </c>
      <c r="H10" s="36" t="n">
        <v>7.5</v>
      </c>
      <c r="I10" s="36" t="n">
        <v>4.9</v>
      </c>
      <c r="J10" s="36" t="n">
        <v>2.6</v>
      </c>
      <c r="K10" s="36" t="n">
        <v>2.6</v>
      </c>
      <c r="L10" s="47" t="n">
        <v>5.5</v>
      </c>
      <c r="M10" s="47" t="n">
        <v>5.5</v>
      </c>
      <c r="N10" s="47" t="n">
        <v>2.5</v>
      </c>
      <c r="O10" s="36" t="n">
        <v>2.2</v>
      </c>
      <c r="P10" s="36" t="n">
        <v>6.3</v>
      </c>
      <c r="Q10" s="36" t="n">
        <v>4.8</v>
      </c>
      <c r="R10" s="36" t="n">
        <v>6.6</v>
      </c>
      <c r="S10" s="36" t="n">
        <v>4.5</v>
      </c>
      <c r="T10" s="36" t="n">
        <v>4</v>
      </c>
      <c r="U10" s="36" t="n">
        <v>6.3</v>
      </c>
      <c r="V10" s="36" t="n">
        <v>6.5</v>
      </c>
      <c r="W10" s="36" t="n">
        <v>9.1</v>
      </c>
      <c r="X10" s="36" t="n">
        <v>10</v>
      </c>
      <c r="Y10" s="36" t="n">
        <v>4.5</v>
      </c>
      <c r="Z10" s="36" t="n">
        <v>6.5</v>
      </c>
      <c r="AA10" s="36" t="n">
        <v>3.5</v>
      </c>
      <c r="AB10" s="36" t="n">
        <v>1</v>
      </c>
      <c r="AC10" s="36" t="n">
        <v>3.8</v>
      </c>
      <c r="AD10" s="36" t="n">
        <v>4.8</v>
      </c>
      <c r="AE10" s="36" t="n">
        <v>4.9</v>
      </c>
      <c r="AF10" s="36" t="n">
        <v>4.5</v>
      </c>
      <c r="AG10" s="36" t="n">
        <v>2.5</v>
      </c>
      <c r="AH10" s="36" t="n">
        <v>3.2</v>
      </c>
      <c r="AI10" s="36" t="n">
        <v>7.7</v>
      </c>
      <c r="AJ10" s="36" t="n">
        <v>6.2</v>
      </c>
      <c r="AK10" s="36" t="n">
        <v>6.8</v>
      </c>
      <c r="AL10" s="36" t="n">
        <v>2.7</v>
      </c>
      <c r="AM10" s="36" t="n">
        <v>2.8</v>
      </c>
      <c r="AN10" s="36" t="n">
        <v>7.6</v>
      </c>
      <c r="AO10" s="36" t="n">
        <v>7.5</v>
      </c>
      <c r="AP10" s="36" t="n">
        <v>5.8</v>
      </c>
      <c r="AQ10" s="36" t="n">
        <v>5</v>
      </c>
      <c r="AR10" s="36" t="n">
        <v>4.8</v>
      </c>
      <c r="AS10" s="36" t="n">
        <v>2.9</v>
      </c>
      <c r="AT10" s="36" t="s">
        <v>1730</v>
      </c>
      <c r="AU10" s="36" t="s">
        <v>1730</v>
      </c>
      <c r="AV10" s="36" t="n">
        <v>3.8</v>
      </c>
      <c r="AW10" s="36" t="s">
        <v>1730</v>
      </c>
      <c r="AX10" s="36" t="s">
        <v>1730</v>
      </c>
      <c r="AY10" s="36" t="n">
        <v>4.7</v>
      </c>
      <c r="AZ10" s="36" t="s">
        <v>1730</v>
      </c>
      <c r="BA10" s="36" t="s">
        <v>1730</v>
      </c>
      <c r="BB10" s="36" t="n">
        <v>7.9</v>
      </c>
      <c r="BC10" s="36" t="n">
        <v>3.9</v>
      </c>
      <c r="BD10" s="36" t="s">
        <v>1730</v>
      </c>
      <c r="BE10" s="36" t="n">
        <v>4.8</v>
      </c>
      <c r="BF10" s="36" t="n">
        <v>3.7</v>
      </c>
      <c r="BG10" s="36" t="n">
        <v>1.5</v>
      </c>
      <c r="BH10" s="36" t="n">
        <v>5</v>
      </c>
      <c r="BI10" s="36" t="n">
        <v>8.4</v>
      </c>
      <c r="BJ10" s="36" t="s">
        <v>1730</v>
      </c>
      <c r="BK10" s="36" t="s">
        <v>1730</v>
      </c>
      <c r="BL10" s="36" t="s">
        <v>1730</v>
      </c>
      <c r="BM10" s="36" t="n">
        <v>4.6</v>
      </c>
      <c r="BN10" s="36" t="n">
        <v>6.3</v>
      </c>
      <c r="BO10" s="36" t="s">
        <v>1730</v>
      </c>
      <c r="BP10" s="36" t="n">
        <v>5.1</v>
      </c>
      <c r="BQ10" s="36" t="s">
        <v>1730</v>
      </c>
      <c r="BR10" s="36" t="s">
        <v>1761</v>
      </c>
      <c r="BS10" s="36" t="s">
        <v>1761</v>
      </c>
      <c r="BT10" s="36" t="s">
        <v>1762</v>
      </c>
      <c r="BU10" s="36" t="s">
        <v>1763</v>
      </c>
      <c r="BV10" s="36" t="n">
        <v>4745</v>
      </c>
      <c r="BW10" s="36" t="s">
        <v>121</v>
      </c>
      <c r="BX10" s="36" t="s">
        <v>1764</v>
      </c>
      <c r="BY10" s="36" t="s">
        <v>1765</v>
      </c>
    </row>
    <row r="11" spans="1:77">
      <c r="A11" s="36" t="n">
        <v>413591</v>
      </c>
      <c r="B11" s="36" t="s">
        <v>213</v>
      </c>
      <c r="C11" s="36" t="s">
        <v>210</v>
      </c>
      <c r="D11" s="36">
        <f>VLOOKUP(C11,原始数据!$A$4:$B$133,2,0)</f>
        <v/>
      </c>
      <c r="E11" s="179" t="s">
        <v>1766</v>
      </c>
      <c r="F11" s="36" t="n">
        <v>4.4</v>
      </c>
      <c r="G11" s="36" t="n">
        <v>4.8</v>
      </c>
      <c r="H11" s="36" t="n">
        <v>4</v>
      </c>
      <c r="I11" s="36" t="n">
        <v>7.4</v>
      </c>
      <c r="J11" s="36" t="n">
        <v>4.8</v>
      </c>
      <c r="K11" s="36" t="n">
        <v>5.2</v>
      </c>
      <c r="L11" s="47" t="n">
        <v>5.5</v>
      </c>
      <c r="M11" s="47" t="n">
        <v>7.3</v>
      </c>
      <c r="N11" s="47" t="n">
        <v>5.1</v>
      </c>
      <c r="O11" s="36" t="n">
        <v>5.8</v>
      </c>
      <c r="P11" s="36" t="n">
        <v>8.300000000000001</v>
      </c>
      <c r="Q11" s="36" t="n">
        <v>4.8</v>
      </c>
      <c r="R11" s="36" t="n">
        <v>8.9</v>
      </c>
      <c r="S11" s="36" t="n">
        <v>6.4</v>
      </c>
      <c r="T11" s="36" t="n">
        <v>5.7</v>
      </c>
      <c r="U11" s="36" t="n">
        <v>4.6</v>
      </c>
      <c r="V11" s="36" t="n">
        <v>7.1</v>
      </c>
      <c r="W11" s="36" t="n">
        <v>6.2</v>
      </c>
      <c r="X11" s="36" t="n">
        <v>10</v>
      </c>
      <c r="Y11" s="36" t="n">
        <v>4.5</v>
      </c>
      <c r="Z11" s="36" t="n">
        <v>8.5</v>
      </c>
      <c r="AA11" s="36" t="n">
        <v>6.2</v>
      </c>
      <c r="AB11" s="36" t="n">
        <v>4.4</v>
      </c>
      <c r="AC11" s="36" t="n">
        <v>7.2</v>
      </c>
      <c r="AD11" s="36" t="n">
        <v>6.8</v>
      </c>
      <c r="AE11" s="36" t="n">
        <v>5.4</v>
      </c>
      <c r="AF11" s="36" t="n">
        <v>3.8</v>
      </c>
      <c r="AG11" s="36" t="n">
        <v>8.1</v>
      </c>
      <c r="AH11" s="36" t="n">
        <v>1</v>
      </c>
      <c r="AI11" s="36" t="n">
        <v>5.9</v>
      </c>
      <c r="AJ11" s="36" t="n">
        <v>7.2</v>
      </c>
      <c r="AK11" s="36" t="n">
        <v>8</v>
      </c>
      <c r="AL11" s="36" t="n">
        <v>7.3</v>
      </c>
      <c r="AM11" s="36" t="n">
        <v>8.699999999999999</v>
      </c>
      <c r="AN11" s="36" t="n">
        <v>7.6</v>
      </c>
      <c r="AO11" s="36" t="n">
        <v>7.5</v>
      </c>
      <c r="AP11" s="36" t="n">
        <v>6.9</v>
      </c>
      <c r="AQ11" s="36" t="n">
        <v>5</v>
      </c>
      <c r="AR11" s="36" t="n">
        <v>6.5</v>
      </c>
      <c r="AS11" s="36" t="n">
        <v>5.9</v>
      </c>
      <c r="AT11" s="36" t="s">
        <v>1730</v>
      </c>
      <c r="AU11" s="36" t="s">
        <v>1730</v>
      </c>
      <c r="AV11" s="36" t="n">
        <v>4.7</v>
      </c>
      <c r="AW11" s="36" t="s">
        <v>1730</v>
      </c>
      <c r="AX11" s="36" t="s">
        <v>1730</v>
      </c>
      <c r="AY11" s="36" t="n">
        <v>3.8</v>
      </c>
      <c r="AZ11" s="36" t="s">
        <v>1730</v>
      </c>
      <c r="BA11" s="36" t="s">
        <v>1730</v>
      </c>
      <c r="BB11" s="36" t="n">
        <v>9</v>
      </c>
      <c r="BC11" s="36" t="n">
        <v>6.2</v>
      </c>
      <c r="BD11" s="36" t="s">
        <v>1730</v>
      </c>
      <c r="BE11" s="36" t="n">
        <v>7.9</v>
      </c>
      <c r="BF11" s="36" t="n">
        <v>6.8</v>
      </c>
      <c r="BG11" s="36" t="n">
        <v>6.1</v>
      </c>
      <c r="BH11" s="36" t="n">
        <v>6.5</v>
      </c>
      <c r="BI11" s="36" t="n">
        <v>6.2</v>
      </c>
      <c r="BJ11" s="36" t="s">
        <v>1730</v>
      </c>
      <c r="BK11" s="36" t="s">
        <v>1730</v>
      </c>
      <c r="BL11" s="36" t="s">
        <v>1730</v>
      </c>
      <c r="BM11" s="36" t="n">
        <v>5.3</v>
      </c>
      <c r="BN11" s="36" t="n">
        <v>9.5</v>
      </c>
      <c r="BO11" s="36" t="s">
        <v>1730</v>
      </c>
      <c r="BP11" s="36" t="n">
        <v>8.699999999999999</v>
      </c>
      <c r="BQ11" s="36" t="s">
        <v>1730</v>
      </c>
      <c r="BR11" s="36" t="s">
        <v>1767</v>
      </c>
      <c r="BS11" s="36" t="s">
        <v>1767</v>
      </c>
      <c r="BT11" s="36" t="s">
        <v>1768</v>
      </c>
      <c r="BU11" s="36" t="s">
        <v>1769</v>
      </c>
      <c r="BV11" s="36" t="n">
        <v>5611</v>
      </c>
      <c r="BW11" s="36" t="s">
        <v>121</v>
      </c>
      <c r="BX11" s="36" t="s">
        <v>1739</v>
      </c>
      <c r="BY11" s="36" t="s">
        <v>1770</v>
      </c>
    </row>
    <row r="12" spans="1:77">
      <c r="A12" s="36" t="n">
        <v>413591</v>
      </c>
      <c r="B12" s="36" t="s">
        <v>225</v>
      </c>
      <c r="C12" s="36" t="s">
        <v>221</v>
      </c>
      <c r="D12" s="36">
        <f>VLOOKUP(C12,原始数据!$A$4:$B$133,2,0)</f>
        <v/>
      </c>
      <c r="E12" s="179" t="s">
        <v>1771</v>
      </c>
      <c r="F12" s="36" t="n">
        <v>2.5</v>
      </c>
      <c r="G12" s="36" t="n">
        <v>4.8</v>
      </c>
      <c r="H12" s="36" t="n">
        <v>4</v>
      </c>
      <c r="I12" s="36" t="n">
        <v>6.2</v>
      </c>
      <c r="J12" s="36" t="n">
        <v>4.8</v>
      </c>
      <c r="K12" s="36" t="n">
        <v>4.5</v>
      </c>
      <c r="L12" s="47" t="n">
        <v>2.8</v>
      </c>
      <c r="M12" s="47" t="n">
        <v>7.3</v>
      </c>
      <c r="N12" s="47" t="n">
        <v>1</v>
      </c>
      <c r="O12" s="36" t="n">
        <v>1</v>
      </c>
      <c r="P12" s="36" t="n">
        <v>4.4</v>
      </c>
      <c r="Q12" s="36" t="n">
        <v>1.4</v>
      </c>
      <c r="R12" s="36" t="n">
        <v>4.8</v>
      </c>
      <c r="S12" s="36" t="n">
        <v>8.4</v>
      </c>
      <c r="T12" s="36" t="n">
        <v>4</v>
      </c>
      <c r="U12" s="36" t="n">
        <v>6.9</v>
      </c>
      <c r="V12" s="36" t="n">
        <v>3.5</v>
      </c>
      <c r="W12" s="36" t="n">
        <v>9.1</v>
      </c>
      <c r="X12" s="36" t="n">
        <v>10</v>
      </c>
      <c r="Y12" s="36" t="n">
        <v>2.5</v>
      </c>
      <c r="Z12" s="36" t="n">
        <v>6.5</v>
      </c>
      <c r="AA12" s="36" t="n">
        <v>6.2</v>
      </c>
      <c r="AB12" s="36" t="n">
        <v>5.8</v>
      </c>
      <c r="AC12" s="36" t="n">
        <v>7.2</v>
      </c>
      <c r="AD12" s="36" t="n">
        <v>4.8</v>
      </c>
      <c r="AE12" s="36" t="n">
        <v>5.4</v>
      </c>
      <c r="AF12" s="36" t="n">
        <v>4.5</v>
      </c>
      <c r="AG12" s="36" t="n">
        <v>4.4</v>
      </c>
      <c r="AH12" s="36" t="n">
        <v>2.1</v>
      </c>
      <c r="AI12" s="36" t="n">
        <v>5.9</v>
      </c>
      <c r="AJ12" s="36" t="n">
        <v>7.2</v>
      </c>
      <c r="AK12" s="36" t="n">
        <v>6.8</v>
      </c>
      <c r="AL12" s="36" t="n">
        <v>3.3</v>
      </c>
      <c r="AM12" s="36" t="n">
        <v>5.2</v>
      </c>
      <c r="AN12" s="36" t="n">
        <v>6</v>
      </c>
      <c r="AO12" s="36" t="n">
        <v>7.5</v>
      </c>
      <c r="AP12" s="36" t="n">
        <v>2</v>
      </c>
      <c r="AQ12" s="36" t="n">
        <v>5</v>
      </c>
      <c r="AR12" s="36" t="n">
        <v>10</v>
      </c>
      <c r="AS12" s="36" t="n">
        <v>5.1</v>
      </c>
      <c r="AT12" s="36" t="s">
        <v>1730</v>
      </c>
      <c r="AU12" s="36" t="s">
        <v>1730</v>
      </c>
      <c r="AV12" s="36" t="n">
        <v>3.3</v>
      </c>
      <c r="AW12" s="36" t="s">
        <v>1730</v>
      </c>
      <c r="AX12" s="36" t="s">
        <v>1730</v>
      </c>
      <c r="AY12" s="36" t="n">
        <v>2.9</v>
      </c>
      <c r="AZ12" s="36" t="s">
        <v>1730</v>
      </c>
      <c r="BA12" s="36" t="s">
        <v>1730</v>
      </c>
      <c r="BB12" s="36" t="n">
        <v>6.8</v>
      </c>
      <c r="BC12" s="36" t="n">
        <v>2.6</v>
      </c>
      <c r="BD12" s="36" t="s">
        <v>1730</v>
      </c>
      <c r="BE12" s="36" t="n">
        <v>5.9</v>
      </c>
      <c r="BF12" s="36" t="n">
        <v>1</v>
      </c>
      <c r="BG12" s="36" t="n">
        <v>6.8</v>
      </c>
      <c r="BH12" s="36" t="n">
        <v>5.8</v>
      </c>
      <c r="BI12" s="36" t="n">
        <v>7.1</v>
      </c>
      <c r="BJ12" s="36" t="s">
        <v>1730</v>
      </c>
      <c r="BK12" s="36" t="s">
        <v>1730</v>
      </c>
      <c r="BL12" s="36" t="s">
        <v>1730</v>
      </c>
      <c r="BM12" s="36" t="n">
        <v>4.8</v>
      </c>
      <c r="BN12" s="36" t="n">
        <v>6.7</v>
      </c>
      <c r="BO12" s="36" t="s">
        <v>1730</v>
      </c>
      <c r="BP12" s="36" t="n">
        <v>5.9</v>
      </c>
      <c r="BQ12" s="36" t="s">
        <v>1730</v>
      </c>
      <c r="BR12" s="36" t="s">
        <v>1772</v>
      </c>
      <c r="BS12" s="36" t="s">
        <v>1772</v>
      </c>
      <c r="BT12" s="36" t="s">
        <v>1773</v>
      </c>
      <c r="BU12" s="36" t="s">
        <v>1774</v>
      </c>
      <c r="BV12" s="36" t="n">
        <v>5030</v>
      </c>
      <c r="BW12" s="36" t="s">
        <v>121</v>
      </c>
      <c r="BX12" s="36" t="s">
        <v>1775</v>
      </c>
      <c r="BY12" s="36" t="s">
        <v>1770</v>
      </c>
    </row>
    <row r="13" spans="1:77">
      <c r="A13" s="36" t="n">
        <v>413591</v>
      </c>
      <c r="B13" s="36" t="s">
        <v>236</v>
      </c>
      <c r="C13" s="36" t="s">
        <v>232</v>
      </c>
      <c r="D13" s="36">
        <f>VLOOKUP(C13,原始数据!$A$4:$B$133,2,0)</f>
        <v/>
      </c>
      <c r="E13" s="179" t="s">
        <v>1755</v>
      </c>
      <c r="F13" s="36" t="n">
        <v>6.3</v>
      </c>
      <c r="G13" s="36" t="n">
        <v>4.8</v>
      </c>
      <c r="H13" s="36" t="n">
        <v>4</v>
      </c>
      <c r="I13" s="36" t="n">
        <v>8.699999999999999</v>
      </c>
      <c r="J13" s="36" t="n">
        <v>9.1</v>
      </c>
      <c r="K13" s="36" t="n">
        <v>7.7</v>
      </c>
      <c r="L13" s="47" t="n">
        <v>5.5</v>
      </c>
      <c r="M13" s="47" t="n">
        <v>5.5</v>
      </c>
      <c r="N13" s="47" t="n">
        <v>8.9</v>
      </c>
      <c r="O13" s="36" t="n">
        <v>7.7</v>
      </c>
      <c r="P13" s="36" t="n">
        <v>6.3</v>
      </c>
      <c r="Q13" s="36" t="n">
        <v>6.5</v>
      </c>
      <c r="R13" s="36" t="n">
        <v>4.2</v>
      </c>
      <c r="S13" s="36" t="n">
        <v>6.4</v>
      </c>
      <c r="T13" s="36" t="n">
        <v>7.5</v>
      </c>
      <c r="U13" s="36" t="n">
        <v>8</v>
      </c>
      <c r="V13" s="36" t="n">
        <v>7.1</v>
      </c>
      <c r="W13" s="36" t="n">
        <v>9.1</v>
      </c>
      <c r="X13" s="36" t="n">
        <v>10</v>
      </c>
      <c r="Y13" s="36" t="n">
        <v>4.5</v>
      </c>
      <c r="Z13" s="36" t="n">
        <v>10</v>
      </c>
      <c r="AA13" s="36" t="n">
        <v>6.2</v>
      </c>
      <c r="AB13" s="36" t="n">
        <v>2.2</v>
      </c>
      <c r="AC13" s="36" t="n">
        <v>7.2</v>
      </c>
      <c r="AD13" s="36" t="n">
        <v>9.4</v>
      </c>
      <c r="AE13" s="36" t="n">
        <v>8.1</v>
      </c>
      <c r="AF13" s="36" t="n">
        <v>8</v>
      </c>
      <c r="AG13" s="36" t="n">
        <v>8.1</v>
      </c>
      <c r="AH13" s="36" t="n">
        <v>1</v>
      </c>
      <c r="AI13" s="36" t="n">
        <v>8.300000000000001</v>
      </c>
      <c r="AJ13" s="36" t="n">
        <v>8.1</v>
      </c>
      <c r="AK13" s="36" t="n">
        <v>6.8</v>
      </c>
      <c r="AL13" s="36" t="n">
        <v>4.4</v>
      </c>
      <c r="AM13" s="36" t="n">
        <v>7.5</v>
      </c>
      <c r="AN13" s="36" t="n">
        <v>7.6</v>
      </c>
      <c r="AO13" s="36" t="n">
        <v>7.5</v>
      </c>
      <c r="AP13" s="36" t="n">
        <v>7.4</v>
      </c>
      <c r="AQ13" s="36" t="n">
        <v>3.2</v>
      </c>
      <c r="AR13" s="36" t="n">
        <v>10</v>
      </c>
      <c r="AS13" s="36" t="n">
        <v>9.1</v>
      </c>
      <c r="AT13" s="36" t="s">
        <v>1730</v>
      </c>
      <c r="AU13" s="36" t="s">
        <v>1730</v>
      </c>
      <c r="AV13" s="36" t="n">
        <v>6</v>
      </c>
      <c r="AW13" s="36" t="s">
        <v>1730</v>
      </c>
      <c r="AX13" s="36" t="s">
        <v>1730</v>
      </c>
      <c r="AY13" s="36" t="n">
        <v>4.8</v>
      </c>
      <c r="AZ13" s="36" t="s">
        <v>1730</v>
      </c>
      <c r="BA13" s="36" t="s">
        <v>1730</v>
      </c>
      <c r="BB13" s="36" t="n">
        <v>9.800000000000001</v>
      </c>
      <c r="BC13" s="36" t="n">
        <v>7.3</v>
      </c>
      <c r="BD13" s="36" t="s">
        <v>1730</v>
      </c>
      <c r="BE13" s="36" t="n">
        <v>6.3</v>
      </c>
      <c r="BF13" s="36" t="n">
        <v>7.7</v>
      </c>
      <c r="BG13" s="36" t="n">
        <v>5.1</v>
      </c>
      <c r="BH13" s="36" t="n">
        <v>7.8</v>
      </c>
      <c r="BI13" s="36" t="n">
        <v>9.6</v>
      </c>
      <c r="BJ13" s="36" t="s">
        <v>1730</v>
      </c>
      <c r="BK13" s="36" t="s">
        <v>1730</v>
      </c>
      <c r="BL13" s="36" t="s">
        <v>1730</v>
      </c>
      <c r="BM13" s="36" t="n">
        <v>8.9</v>
      </c>
      <c r="BN13" s="36" t="n">
        <v>8.800000000000001</v>
      </c>
      <c r="BO13" s="36" t="s">
        <v>1730</v>
      </c>
      <c r="BP13" s="36" t="n">
        <v>7</v>
      </c>
      <c r="BQ13" s="36" t="s">
        <v>1730</v>
      </c>
      <c r="BR13" s="36" t="s">
        <v>1776</v>
      </c>
      <c r="BS13" s="36" t="s">
        <v>1776</v>
      </c>
      <c r="BT13" s="36" t="s">
        <v>1777</v>
      </c>
      <c r="BU13" s="36" t="s">
        <v>1778</v>
      </c>
      <c r="BV13" s="36" t="n">
        <v>5302</v>
      </c>
      <c r="BW13" s="36" t="s">
        <v>121</v>
      </c>
      <c r="BX13" s="36" t="s">
        <v>1775</v>
      </c>
      <c r="BY13" s="36" t="s">
        <v>1765</v>
      </c>
    </row>
    <row r="14" spans="1:77">
      <c r="A14" s="36" t="n">
        <v>413591</v>
      </c>
      <c r="B14" s="36" t="s">
        <v>244</v>
      </c>
      <c r="C14" s="36" t="s">
        <v>241</v>
      </c>
      <c r="D14" s="36">
        <f>VLOOKUP(C14,原始数据!$A$4:$B$133,2,0)</f>
        <v/>
      </c>
      <c r="E14" s="179" t="s">
        <v>1741</v>
      </c>
      <c r="F14" s="36" t="n">
        <v>6.3</v>
      </c>
      <c r="G14" s="36" t="n">
        <v>8.4</v>
      </c>
      <c r="H14" s="36" t="n">
        <v>5.7</v>
      </c>
      <c r="I14" s="36" t="n">
        <v>6.2</v>
      </c>
      <c r="J14" s="36" t="n">
        <v>4.8</v>
      </c>
      <c r="K14" s="36" t="n">
        <v>4.5</v>
      </c>
      <c r="L14" s="47" t="n">
        <v>7.3</v>
      </c>
      <c r="M14" s="47" t="n">
        <v>5.5</v>
      </c>
      <c r="N14" s="47" t="n">
        <v>6.3</v>
      </c>
      <c r="O14" s="36" t="n">
        <v>5.8</v>
      </c>
      <c r="P14" s="36" t="n">
        <v>6.3</v>
      </c>
      <c r="Q14" s="36" t="n">
        <v>6.5</v>
      </c>
      <c r="R14" s="36" t="n">
        <v>3</v>
      </c>
      <c r="S14" s="36" t="n">
        <v>8.4</v>
      </c>
      <c r="T14" s="36" t="n">
        <v>7.5</v>
      </c>
      <c r="U14" s="36" t="n">
        <v>8.5</v>
      </c>
      <c r="V14" s="36" t="n">
        <v>5.3</v>
      </c>
      <c r="W14" s="36" t="n">
        <v>9.1</v>
      </c>
      <c r="X14" s="36" t="n">
        <v>6.5</v>
      </c>
      <c r="Y14" s="36" t="n">
        <v>2.5</v>
      </c>
      <c r="Z14" s="36" t="n">
        <v>10</v>
      </c>
      <c r="AA14" s="36" t="n">
        <v>4.2</v>
      </c>
      <c r="AB14" s="36" t="n">
        <v>3.7</v>
      </c>
      <c r="AC14" s="36" t="n">
        <v>7.2</v>
      </c>
      <c r="AD14" s="36" t="n">
        <v>4.1</v>
      </c>
      <c r="AE14" s="36" t="n">
        <v>4.9</v>
      </c>
      <c r="AF14" s="36" t="n">
        <v>3.8</v>
      </c>
      <c r="AG14" s="36" t="n">
        <v>5.3</v>
      </c>
      <c r="AH14" s="36" t="n">
        <v>4.9</v>
      </c>
      <c r="AI14" s="36" t="n">
        <v>5.4</v>
      </c>
      <c r="AJ14" s="36" t="n">
        <v>6.2</v>
      </c>
      <c r="AK14" s="36" t="n">
        <v>6.8</v>
      </c>
      <c r="AL14" s="36" t="n">
        <v>4.4</v>
      </c>
      <c r="AM14" s="36" t="n">
        <v>4</v>
      </c>
      <c r="AN14" s="36" t="n">
        <v>6</v>
      </c>
      <c r="AO14" s="36" t="n">
        <v>4.3</v>
      </c>
      <c r="AP14" s="36" t="n">
        <v>3.6</v>
      </c>
      <c r="AQ14" s="36" t="n">
        <v>3.2</v>
      </c>
      <c r="AR14" s="36" t="n">
        <v>6.5</v>
      </c>
      <c r="AS14" s="36" t="n">
        <v>5.1</v>
      </c>
      <c r="AT14" s="36" t="s">
        <v>1730</v>
      </c>
      <c r="AU14" s="36" t="s">
        <v>1730</v>
      </c>
      <c r="AV14" s="36" t="n">
        <v>5</v>
      </c>
      <c r="AW14" s="36" t="s">
        <v>1730</v>
      </c>
      <c r="AX14" s="36" t="s">
        <v>1730</v>
      </c>
      <c r="AY14" s="36" t="n">
        <v>7.4</v>
      </c>
      <c r="AZ14" s="36" t="s">
        <v>1730</v>
      </c>
      <c r="BA14" s="36" t="s">
        <v>1730</v>
      </c>
      <c r="BB14" s="36" t="n">
        <v>6.8</v>
      </c>
      <c r="BC14" s="36" t="n">
        <v>6.9</v>
      </c>
      <c r="BD14" s="36" t="s">
        <v>1730</v>
      </c>
      <c r="BE14" s="36" t="n">
        <v>6.8</v>
      </c>
      <c r="BF14" s="36" t="n">
        <v>6.7</v>
      </c>
      <c r="BG14" s="36" t="n">
        <v>4.8</v>
      </c>
      <c r="BH14" s="36" t="n">
        <v>3.7</v>
      </c>
      <c r="BI14" s="36" t="n">
        <v>8.9</v>
      </c>
      <c r="BJ14" s="36" t="s">
        <v>1730</v>
      </c>
      <c r="BK14" s="36" t="s">
        <v>1730</v>
      </c>
      <c r="BL14" s="36" t="s">
        <v>1730</v>
      </c>
      <c r="BM14" s="36" t="n">
        <v>4.1</v>
      </c>
      <c r="BN14" s="36" t="n">
        <v>4.3</v>
      </c>
      <c r="BO14" s="36" t="s">
        <v>1730</v>
      </c>
      <c r="BP14" s="36" t="n">
        <v>6</v>
      </c>
      <c r="BQ14" s="36" t="s">
        <v>1730</v>
      </c>
      <c r="BR14" s="36" t="s">
        <v>1779</v>
      </c>
      <c r="BS14" s="36" t="s">
        <v>1779</v>
      </c>
      <c r="BT14" s="36" t="s">
        <v>1780</v>
      </c>
      <c r="BU14" s="36" t="s">
        <v>1781</v>
      </c>
      <c r="BV14" s="36" t="n">
        <v>5797</v>
      </c>
      <c r="BW14" s="36" t="s">
        <v>121</v>
      </c>
      <c r="BX14" s="36" t="s">
        <v>1782</v>
      </c>
      <c r="BY14" s="36" t="s">
        <v>1783</v>
      </c>
    </row>
    <row r="15" spans="1:77">
      <c r="A15" s="36" t="n">
        <v>413591</v>
      </c>
      <c r="B15" s="36" t="s">
        <v>255</v>
      </c>
      <c r="C15" s="36" t="s">
        <v>251</v>
      </c>
      <c r="D15" s="36">
        <f>VLOOKUP(C15,原始数据!$A$4:$B$133,2,0)</f>
        <v/>
      </c>
      <c r="E15" s="179" t="s">
        <v>1784</v>
      </c>
      <c r="F15" s="36" t="n">
        <v>4.4</v>
      </c>
      <c r="G15" s="36" t="n">
        <v>3</v>
      </c>
      <c r="H15" s="36" t="n">
        <v>5.7</v>
      </c>
      <c r="I15" s="36" t="n">
        <v>6.8</v>
      </c>
      <c r="J15" s="36" t="n">
        <v>5.5</v>
      </c>
      <c r="K15" s="36" t="n">
        <v>5.8</v>
      </c>
      <c r="L15" s="47" t="n">
        <v>6.4</v>
      </c>
      <c r="M15" s="47" t="n">
        <v>7.3</v>
      </c>
      <c r="N15" s="47" t="n">
        <v>7.6</v>
      </c>
      <c r="O15" s="36" t="n">
        <v>7.1</v>
      </c>
      <c r="P15" s="36" t="n">
        <v>6.3</v>
      </c>
      <c r="Q15" s="36" t="n">
        <v>4.8</v>
      </c>
      <c r="R15" s="36" t="n">
        <v>7.2</v>
      </c>
      <c r="S15" s="36" t="n">
        <v>6.4</v>
      </c>
      <c r="T15" s="36" t="n">
        <v>9.199999999999999</v>
      </c>
      <c r="U15" s="36" t="n">
        <v>8</v>
      </c>
      <c r="V15" s="36" t="n">
        <v>8.300000000000001</v>
      </c>
      <c r="W15" s="36" t="n">
        <v>8.1</v>
      </c>
      <c r="X15" s="36" t="n">
        <v>10</v>
      </c>
      <c r="Y15" s="36" t="n">
        <v>4.5</v>
      </c>
      <c r="Z15" s="36" t="n">
        <v>8.5</v>
      </c>
      <c r="AA15" s="36" t="n">
        <v>6.2</v>
      </c>
      <c r="AB15" s="36" t="n">
        <v>7.3</v>
      </c>
      <c r="AC15" s="36" t="n">
        <v>5.5</v>
      </c>
      <c r="AD15" s="36" t="n">
        <v>7.4</v>
      </c>
      <c r="AE15" s="36" t="n">
        <v>6</v>
      </c>
      <c r="AF15" s="36" t="n">
        <v>6.6</v>
      </c>
      <c r="AG15" s="36" t="n">
        <v>7.2</v>
      </c>
      <c r="AH15" s="36" t="n">
        <v>4.4</v>
      </c>
      <c r="AI15" s="36" t="n">
        <v>7.1</v>
      </c>
      <c r="AJ15" s="36" t="n">
        <v>7.2</v>
      </c>
      <c r="AK15" s="36" t="n">
        <v>5.6</v>
      </c>
      <c r="AL15" s="36" t="n">
        <v>6.2</v>
      </c>
      <c r="AM15" s="36" t="n">
        <v>6.3</v>
      </c>
      <c r="AN15" s="36" t="n">
        <v>6</v>
      </c>
      <c r="AO15" s="36" t="n">
        <v>9.1</v>
      </c>
      <c r="AP15" s="36" t="n">
        <v>6.9</v>
      </c>
      <c r="AQ15" s="36" t="n">
        <v>6.9</v>
      </c>
      <c r="AR15" s="36" t="n">
        <v>6.5</v>
      </c>
      <c r="AS15" s="36" t="n">
        <v>6.1</v>
      </c>
      <c r="AT15" s="36" t="s">
        <v>1730</v>
      </c>
      <c r="AU15" s="36" t="s">
        <v>1730</v>
      </c>
      <c r="AV15" s="36" t="n">
        <v>6.7</v>
      </c>
      <c r="AW15" s="36" t="s">
        <v>1730</v>
      </c>
      <c r="AX15" s="36" t="s">
        <v>1730</v>
      </c>
      <c r="AY15" s="36" t="n">
        <v>3.8</v>
      </c>
      <c r="AZ15" s="36" t="s">
        <v>1730</v>
      </c>
      <c r="BA15" s="36" t="s">
        <v>1730</v>
      </c>
      <c r="BB15" s="36" t="n">
        <v>9</v>
      </c>
      <c r="BC15" s="36" t="n">
        <v>8</v>
      </c>
      <c r="BD15" s="36" t="s">
        <v>1730</v>
      </c>
      <c r="BE15" s="36" t="n">
        <v>8.800000000000001</v>
      </c>
      <c r="BF15" s="36" t="n">
        <v>6.4</v>
      </c>
      <c r="BG15" s="36" t="n">
        <v>6.7</v>
      </c>
      <c r="BH15" s="36" t="n">
        <v>7.6</v>
      </c>
      <c r="BI15" s="36" t="n">
        <v>9.699999999999999</v>
      </c>
      <c r="BJ15" s="36" t="s">
        <v>1730</v>
      </c>
      <c r="BK15" s="36" t="s">
        <v>1730</v>
      </c>
      <c r="BL15" s="36" t="s">
        <v>1730</v>
      </c>
      <c r="BM15" s="36" t="n">
        <v>6.8</v>
      </c>
      <c r="BN15" s="36" t="n">
        <v>8.199999999999999</v>
      </c>
      <c r="BO15" s="36" t="s">
        <v>1730</v>
      </c>
      <c r="BP15" s="36" t="n">
        <v>6.8</v>
      </c>
      <c r="BQ15" s="36" t="s">
        <v>1730</v>
      </c>
      <c r="BR15" s="36" t="s">
        <v>1785</v>
      </c>
      <c r="BS15" s="36" t="s">
        <v>1785</v>
      </c>
      <c r="BT15" s="36" t="s">
        <v>1786</v>
      </c>
      <c r="BU15" s="36" t="s">
        <v>1787</v>
      </c>
      <c r="BV15" s="36" t="n">
        <v>5894</v>
      </c>
      <c r="BW15" s="36" t="s">
        <v>121</v>
      </c>
      <c r="BX15" s="36" t="s">
        <v>1775</v>
      </c>
      <c r="BY15" s="36" t="s">
        <v>1735</v>
      </c>
    </row>
    <row r="16" spans="1:77">
      <c r="A16" s="36" t="n">
        <v>413591</v>
      </c>
      <c r="B16" s="36" t="s">
        <v>264</v>
      </c>
      <c r="C16" s="36" t="s">
        <v>261</v>
      </c>
      <c r="D16" s="36">
        <f>VLOOKUP(C16,原始数据!$A$4:$B$133,2,0)</f>
        <v/>
      </c>
      <c r="E16" s="179" t="s">
        <v>1755</v>
      </c>
      <c r="F16" s="36" t="n">
        <v>4.4</v>
      </c>
      <c r="G16" s="36" t="n">
        <v>3</v>
      </c>
      <c r="H16" s="36" t="n">
        <v>5.7</v>
      </c>
      <c r="I16" s="36" t="n">
        <v>8.1</v>
      </c>
      <c r="J16" s="36" t="n">
        <v>4.8</v>
      </c>
      <c r="K16" s="36" t="n">
        <v>8.4</v>
      </c>
      <c r="L16" s="47" t="n">
        <v>4.6</v>
      </c>
      <c r="M16" s="47" t="n">
        <v>7.3</v>
      </c>
      <c r="N16" s="47" t="n">
        <v>6.3</v>
      </c>
      <c r="O16" s="36" t="n">
        <v>7.7</v>
      </c>
      <c r="P16" s="36" t="n">
        <v>6.3</v>
      </c>
      <c r="Q16" s="36" t="n">
        <v>4.8</v>
      </c>
      <c r="R16" s="36" t="n">
        <v>4.8</v>
      </c>
      <c r="S16" s="36" t="n">
        <v>6.4</v>
      </c>
      <c r="T16" s="36" t="n">
        <v>4</v>
      </c>
      <c r="U16" s="36" t="n">
        <v>7.4</v>
      </c>
      <c r="V16" s="36" t="n">
        <v>8.9</v>
      </c>
      <c r="W16" s="36" t="n">
        <v>8.1</v>
      </c>
      <c r="X16" s="36" t="n">
        <v>10</v>
      </c>
      <c r="Y16" s="36" t="n">
        <v>6.5</v>
      </c>
      <c r="Z16" s="36" t="n">
        <v>6.5</v>
      </c>
      <c r="AA16" s="36" t="n">
        <v>8.9</v>
      </c>
      <c r="AB16" s="36" t="n">
        <v>6.6</v>
      </c>
      <c r="AC16" s="36" t="n">
        <v>7.2</v>
      </c>
      <c r="AD16" s="36" t="n">
        <v>9.4</v>
      </c>
      <c r="AE16" s="36" t="n">
        <v>8.1</v>
      </c>
      <c r="AF16" s="36" t="n">
        <v>6.6</v>
      </c>
      <c r="AG16" s="36" t="n">
        <v>5.3</v>
      </c>
      <c r="AH16" s="36" t="n">
        <v>4.9</v>
      </c>
      <c r="AI16" s="36" t="n">
        <v>8.9</v>
      </c>
      <c r="AJ16" s="36" t="n">
        <v>6.2</v>
      </c>
      <c r="AK16" s="36" t="n">
        <v>5.6</v>
      </c>
      <c r="AL16" s="36" t="n">
        <v>6.2</v>
      </c>
      <c r="AM16" s="36" t="n">
        <v>8.1</v>
      </c>
      <c r="AN16" s="36" t="n">
        <v>6</v>
      </c>
      <c r="AO16" s="36" t="n">
        <v>4.3</v>
      </c>
      <c r="AP16" s="36" t="n">
        <v>8</v>
      </c>
      <c r="AQ16" s="36" t="n">
        <v>3.2</v>
      </c>
      <c r="AR16" s="36" t="n">
        <v>8.199999999999999</v>
      </c>
      <c r="AS16" s="36" t="n">
        <v>7.4</v>
      </c>
      <c r="AT16" s="36" t="s">
        <v>1730</v>
      </c>
      <c r="AU16" s="36" t="s">
        <v>1730</v>
      </c>
      <c r="AV16" s="36" t="n">
        <v>6.9</v>
      </c>
      <c r="AW16" s="36" t="s">
        <v>1730</v>
      </c>
      <c r="AX16" s="36" t="s">
        <v>1730</v>
      </c>
      <c r="AY16" s="36" t="n">
        <v>3.8</v>
      </c>
      <c r="AZ16" s="36" t="s">
        <v>1730</v>
      </c>
      <c r="BA16" s="36" t="s">
        <v>1730</v>
      </c>
      <c r="BB16" s="36" t="n">
        <v>9</v>
      </c>
      <c r="BC16" s="36" t="n">
        <v>6.4</v>
      </c>
      <c r="BD16" s="36" t="s">
        <v>1730</v>
      </c>
      <c r="BE16" s="36" t="n">
        <v>4.8</v>
      </c>
      <c r="BF16" s="36" t="n">
        <v>6.8</v>
      </c>
      <c r="BG16" s="36" t="n">
        <v>8.5</v>
      </c>
      <c r="BH16" s="36" t="n">
        <v>7.1</v>
      </c>
      <c r="BI16" s="36" t="n">
        <v>9.699999999999999</v>
      </c>
      <c r="BJ16" s="36" t="s">
        <v>1730</v>
      </c>
      <c r="BK16" s="36" t="s">
        <v>1730</v>
      </c>
      <c r="BL16" s="36" t="s">
        <v>1730</v>
      </c>
      <c r="BM16" s="36" t="n">
        <v>8.4</v>
      </c>
      <c r="BN16" s="36" t="n">
        <v>6.5</v>
      </c>
      <c r="BO16" s="36" t="s">
        <v>1730</v>
      </c>
      <c r="BP16" s="36" t="n">
        <v>6.3</v>
      </c>
      <c r="BQ16" s="36" t="s">
        <v>1730</v>
      </c>
      <c r="BR16" s="36" t="s">
        <v>1788</v>
      </c>
      <c r="BS16" s="36" t="s">
        <v>1788</v>
      </c>
      <c r="BT16" s="36" t="s">
        <v>1789</v>
      </c>
      <c r="BU16" s="36" t="s">
        <v>1790</v>
      </c>
      <c r="BV16" s="36" t="n">
        <v>6458</v>
      </c>
      <c r="BW16" s="36" t="s">
        <v>177</v>
      </c>
      <c r="BX16" s="36" t="s">
        <v>1791</v>
      </c>
      <c r="BY16" s="36" t="s">
        <v>1792</v>
      </c>
    </row>
    <row r="17" spans="1:77">
      <c r="A17" s="36" t="n">
        <v>413591</v>
      </c>
      <c r="B17" s="36" t="s">
        <v>274</v>
      </c>
      <c r="C17" s="36" t="s">
        <v>271</v>
      </c>
      <c r="D17" s="36">
        <f>VLOOKUP(C17,原始数据!$A$4:$B$133,2,0)</f>
        <v/>
      </c>
      <c r="E17" s="179" t="s">
        <v>1793</v>
      </c>
      <c r="F17" s="36" t="n">
        <v>6.3</v>
      </c>
      <c r="G17" s="36" t="n">
        <v>1.1</v>
      </c>
      <c r="H17" s="36" t="n">
        <v>4</v>
      </c>
      <c r="I17" s="36" t="n">
        <v>8.699999999999999</v>
      </c>
      <c r="J17" s="36" t="n">
        <v>9.1</v>
      </c>
      <c r="K17" s="36" t="n">
        <v>7.7</v>
      </c>
      <c r="L17" s="47" t="n">
        <v>8.199999999999999</v>
      </c>
      <c r="M17" s="47" t="n">
        <v>5.5</v>
      </c>
      <c r="N17" s="47" t="n">
        <v>3.8</v>
      </c>
      <c r="O17" s="36" t="n">
        <v>5.8</v>
      </c>
      <c r="P17" s="36" t="n">
        <v>6.3</v>
      </c>
      <c r="Q17" s="36" t="n">
        <v>6.5</v>
      </c>
      <c r="R17" s="36" t="n">
        <v>8.300000000000001</v>
      </c>
      <c r="S17" s="36" t="n">
        <v>4.5</v>
      </c>
      <c r="T17" s="36" t="n">
        <v>5.7</v>
      </c>
      <c r="U17" s="36" t="n">
        <v>5.2</v>
      </c>
      <c r="V17" s="36" t="n">
        <v>5.9</v>
      </c>
      <c r="W17" s="36" t="n">
        <v>8.1</v>
      </c>
      <c r="X17" s="36" t="n">
        <v>10</v>
      </c>
      <c r="Y17" s="36" t="n">
        <v>2.5</v>
      </c>
      <c r="Z17" s="36" t="n">
        <v>1</v>
      </c>
      <c r="AA17" s="36" t="n">
        <v>8.300000000000001</v>
      </c>
      <c r="AB17" s="36" t="n">
        <v>5.8</v>
      </c>
      <c r="AC17" s="36" t="n">
        <v>5.5</v>
      </c>
      <c r="AD17" s="36" t="n">
        <v>9.4</v>
      </c>
      <c r="AE17" s="36" t="n">
        <v>8.1</v>
      </c>
      <c r="AF17" s="36" t="n">
        <v>8.699999999999999</v>
      </c>
      <c r="AG17" s="36" t="n">
        <v>9.1</v>
      </c>
      <c r="AH17" s="36" t="n">
        <v>3.8</v>
      </c>
      <c r="AI17" s="36" t="n">
        <v>8.9</v>
      </c>
      <c r="AJ17" s="36" t="n">
        <v>8.1</v>
      </c>
      <c r="AK17" s="36" t="n">
        <v>6.8</v>
      </c>
      <c r="AL17" s="36" t="n">
        <v>4.4</v>
      </c>
      <c r="AM17" s="36" t="n">
        <v>8.1</v>
      </c>
      <c r="AN17" s="36" t="n">
        <v>6</v>
      </c>
      <c r="AO17" s="36" t="n">
        <v>5.9</v>
      </c>
      <c r="AP17" s="36" t="n">
        <v>7.4</v>
      </c>
      <c r="AQ17" s="36" t="n">
        <v>8.699999999999999</v>
      </c>
      <c r="AR17" s="36" t="n">
        <v>4.8</v>
      </c>
      <c r="AS17" s="36" t="n">
        <v>9.1</v>
      </c>
      <c r="AT17" s="36" t="s">
        <v>1730</v>
      </c>
      <c r="AU17" s="36" t="s">
        <v>1730</v>
      </c>
      <c r="AV17" s="36" t="n">
        <v>8.300000000000001</v>
      </c>
      <c r="AW17" s="36" t="s">
        <v>1730</v>
      </c>
      <c r="AX17" s="36" t="s">
        <v>1730</v>
      </c>
      <c r="AY17" s="36" t="n">
        <v>2.9</v>
      </c>
      <c r="AZ17" s="36" t="s">
        <v>1730</v>
      </c>
      <c r="BA17" s="36" t="s">
        <v>1730</v>
      </c>
      <c r="BB17" s="36" t="n">
        <v>3.9</v>
      </c>
      <c r="BC17" s="36" t="n">
        <v>6</v>
      </c>
      <c r="BD17" s="36" t="s">
        <v>1730</v>
      </c>
      <c r="BE17" s="36" t="n">
        <v>6.6</v>
      </c>
      <c r="BF17" s="36" t="n">
        <v>6.7</v>
      </c>
      <c r="BG17" s="36" t="n">
        <v>7</v>
      </c>
      <c r="BH17" s="36" t="n">
        <v>7.9</v>
      </c>
      <c r="BI17" s="36" t="n">
        <v>6.9</v>
      </c>
      <c r="BJ17" s="36" t="s">
        <v>1730</v>
      </c>
      <c r="BK17" s="36" t="s">
        <v>1730</v>
      </c>
      <c r="BL17" s="36" t="s">
        <v>1730</v>
      </c>
      <c r="BM17" s="36" t="n">
        <v>9.199999999999999</v>
      </c>
      <c r="BN17" s="36" t="n">
        <v>7.4</v>
      </c>
      <c r="BO17" s="36" t="s">
        <v>1730</v>
      </c>
      <c r="BP17" s="36" t="n">
        <v>7</v>
      </c>
      <c r="BQ17" s="36" t="s">
        <v>1730</v>
      </c>
      <c r="BR17" s="36" t="s">
        <v>1794</v>
      </c>
      <c r="BS17" s="36" t="s">
        <v>1794</v>
      </c>
      <c r="BT17" s="36" t="s">
        <v>1795</v>
      </c>
      <c r="BU17" s="36" t="s">
        <v>1796</v>
      </c>
      <c r="BV17" s="36" t="n">
        <v>6450</v>
      </c>
      <c r="BW17" s="36" t="s">
        <v>121</v>
      </c>
      <c r="BX17" s="36" t="s">
        <v>1797</v>
      </c>
      <c r="BY17" s="36" t="s">
        <v>1798</v>
      </c>
    </row>
    <row r="18" spans="1:77">
      <c r="A18" s="36" t="n">
        <v>413591</v>
      </c>
      <c r="B18" s="36" t="s">
        <v>285</v>
      </c>
      <c r="C18" s="36" t="s">
        <v>282</v>
      </c>
      <c r="D18" s="36">
        <f>VLOOKUP(C18,原始数据!$A$4:$B$133,2,0)</f>
        <v/>
      </c>
      <c r="E18" s="179" t="s">
        <v>1799</v>
      </c>
      <c r="F18" s="36" t="n">
        <v>2.5</v>
      </c>
      <c r="G18" s="36" t="n">
        <v>4.8</v>
      </c>
      <c r="H18" s="36" t="n">
        <v>5.7</v>
      </c>
      <c r="I18" s="36" t="n">
        <v>8.1</v>
      </c>
      <c r="J18" s="36" t="n">
        <v>6.2</v>
      </c>
      <c r="K18" s="36" t="n">
        <v>7.1</v>
      </c>
      <c r="L18" s="47" t="n">
        <v>7.3</v>
      </c>
      <c r="M18" s="47" t="n">
        <v>3.7</v>
      </c>
      <c r="N18" s="47" t="n">
        <v>7</v>
      </c>
      <c r="O18" s="36" t="n">
        <v>6.4</v>
      </c>
      <c r="P18" s="36" t="n">
        <v>6.3</v>
      </c>
      <c r="Q18" s="36" t="n">
        <v>3.1</v>
      </c>
      <c r="R18" s="36" t="n">
        <v>6.6</v>
      </c>
      <c r="S18" s="36" t="n">
        <v>6.4</v>
      </c>
      <c r="T18" s="36" t="n">
        <v>7.5</v>
      </c>
      <c r="U18" s="36" t="n">
        <v>8</v>
      </c>
      <c r="V18" s="36" t="n">
        <v>8.9</v>
      </c>
      <c r="W18" s="36" t="n">
        <v>9.1</v>
      </c>
      <c r="X18" s="36" t="n">
        <v>8.5</v>
      </c>
      <c r="Y18" s="36" t="n">
        <v>2.5</v>
      </c>
      <c r="Z18" s="36" t="n">
        <v>4.5</v>
      </c>
      <c r="AA18" s="36" t="n">
        <v>7.6</v>
      </c>
      <c r="AB18" s="36" t="n">
        <v>3.7</v>
      </c>
      <c r="AC18" s="36" t="n">
        <v>2.1</v>
      </c>
      <c r="AD18" s="36" t="n">
        <v>8.800000000000001</v>
      </c>
      <c r="AE18" s="36" t="n">
        <v>8.1</v>
      </c>
      <c r="AF18" s="36" t="n">
        <v>8.699999999999999</v>
      </c>
      <c r="AG18" s="36" t="n">
        <v>8.1</v>
      </c>
      <c r="AH18" s="36" t="n">
        <v>3.8</v>
      </c>
      <c r="AI18" s="36" t="n">
        <v>9.5</v>
      </c>
      <c r="AJ18" s="36" t="n">
        <v>8.1</v>
      </c>
      <c r="AK18" s="36" t="n">
        <v>6.8</v>
      </c>
      <c r="AL18" s="36" t="n">
        <v>5</v>
      </c>
      <c r="AM18" s="36" t="n">
        <v>5.8</v>
      </c>
      <c r="AN18" s="36" t="n">
        <v>7.6</v>
      </c>
      <c r="AO18" s="36" t="n">
        <v>5.9</v>
      </c>
      <c r="AP18" s="36" t="n">
        <v>6.3</v>
      </c>
      <c r="AQ18" s="36" t="n">
        <v>5</v>
      </c>
      <c r="AR18" s="36" t="n">
        <v>3</v>
      </c>
      <c r="AS18" s="36" t="n">
        <v>7.5</v>
      </c>
      <c r="AT18" s="36" t="s">
        <v>1730</v>
      </c>
      <c r="AU18" s="36" t="s">
        <v>1730</v>
      </c>
      <c r="AV18" s="36" t="n">
        <v>8.1</v>
      </c>
      <c r="AW18" s="36" t="s">
        <v>1730</v>
      </c>
      <c r="AX18" s="36" t="s">
        <v>1730</v>
      </c>
      <c r="AY18" s="36" t="n">
        <v>3.7</v>
      </c>
      <c r="AZ18" s="36" t="s">
        <v>1730</v>
      </c>
      <c r="BA18" s="36" t="s">
        <v>1730</v>
      </c>
      <c r="BB18" s="36" t="n">
        <v>5</v>
      </c>
      <c r="BC18" s="36" t="n">
        <v>6.3</v>
      </c>
      <c r="BD18" s="36" t="s">
        <v>1730</v>
      </c>
      <c r="BE18" s="36" t="n">
        <v>7.6</v>
      </c>
      <c r="BF18" s="36" t="n">
        <v>5.1</v>
      </c>
      <c r="BG18" s="36" t="n">
        <v>4</v>
      </c>
      <c r="BH18" s="36" t="n">
        <v>4.3</v>
      </c>
      <c r="BI18" s="36" t="n">
        <v>10</v>
      </c>
      <c r="BJ18" s="36" t="s">
        <v>1730</v>
      </c>
      <c r="BK18" s="36" t="s">
        <v>1730</v>
      </c>
      <c r="BL18" s="36" t="s">
        <v>1730</v>
      </c>
      <c r="BM18" s="36" t="n">
        <v>9</v>
      </c>
      <c r="BN18" s="36" t="n">
        <v>7</v>
      </c>
      <c r="BO18" s="36" t="s">
        <v>1730</v>
      </c>
      <c r="BP18" s="36" t="n">
        <v>7.3</v>
      </c>
      <c r="BQ18" s="36" t="s">
        <v>1730</v>
      </c>
      <c r="BR18" s="36" t="s">
        <v>1800</v>
      </c>
      <c r="BS18" s="36" t="s">
        <v>1800</v>
      </c>
      <c r="BT18" s="36" t="s">
        <v>1801</v>
      </c>
      <c r="BU18" s="36" t="s">
        <v>1802</v>
      </c>
      <c r="BV18" s="36" t="n">
        <v>6266</v>
      </c>
      <c r="BW18" s="36" t="s">
        <v>177</v>
      </c>
      <c r="BX18" s="36" t="s">
        <v>1740</v>
      </c>
      <c r="BY18" s="36" t="s">
        <v>1792</v>
      </c>
    </row>
    <row r="19" spans="1:77">
      <c r="A19" s="36" t="n">
        <v>413591</v>
      </c>
      <c r="B19" s="36" t="s">
        <v>293</v>
      </c>
      <c r="C19" s="36" t="s">
        <v>290</v>
      </c>
      <c r="D19" s="36">
        <f>VLOOKUP(C19,原始数据!$A$4:$B$133,2,0)</f>
        <v/>
      </c>
      <c r="E19" s="179" t="s">
        <v>1803</v>
      </c>
      <c r="F19" s="36" t="n">
        <v>6.3</v>
      </c>
      <c r="G19" s="36" t="n">
        <v>4.8</v>
      </c>
      <c r="H19" s="36" t="n">
        <v>5.7</v>
      </c>
      <c r="I19" s="36" t="n">
        <v>6.8</v>
      </c>
      <c r="J19" s="36" t="n">
        <v>6.9</v>
      </c>
      <c r="K19" s="36" t="n">
        <v>6.5</v>
      </c>
      <c r="L19" s="47" t="n">
        <v>4.6</v>
      </c>
      <c r="M19" s="47" t="n">
        <v>7.3</v>
      </c>
      <c r="N19" s="47" t="n">
        <v>5.1</v>
      </c>
      <c r="O19" s="36" t="n">
        <v>4.6</v>
      </c>
      <c r="P19" s="36" t="n">
        <v>8.300000000000001</v>
      </c>
      <c r="Q19" s="36" t="n">
        <v>6.5</v>
      </c>
      <c r="R19" s="36" t="n">
        <v>3</v>
      </c>
      <c r="S19" s="36" t="n">
        <v>6.4</v>
      </c>
      <c r="T19" s="36" t="n">
        <v>7.5</v>
      </c>
      <c r="U19" s="36" t="n">
        <v>5.2</v>
      </c>
      <c r="V19" s="36" t="n">
        <v>5.3</v>
      </c>
      <c r="W19" s="36" t="n">
        <v>9.1</v>
      </c>
      <c r="X19" s="36" t="n">
        <v>10</v>
      </c>
      <c r="Y19" s="36" t="n">
        <v>2.5</v>
      </c>
      <c r="Z19" s="36" t="n">
        <v>4.5</v>
      </c>
      <c r="AA19" s="36" t="n">
        <v>4.2</v>
      </c>
      <c r="AB19" s="36" t="n">
        <v>5.1</v>
      </c>
      <c r="AC19" s="36" t="n">
        <v>7.2</v>
      </c>
      <c r="AD19" s="36" t="n">
        <v>1.4</v>
      </c>
      <c r="AE19" s="36" t="n">
        <v>2.7</v>
      </c>
      <c r="AF19" s="36" t="n">
        <v>5.9</v>
      </c>
      <c r="AG19" s="36" t="n">
        <v>5.3</v>
      </c>
      <c r="AH19" s="36" t="n">
        <v>1</v>
      </c>
      <c r="AI19" s="36" t="n">
        <v>4.8</v>
      </c>
      <c r="AJ19" s="36" t="n">
        <v>7.2</v>
      </c>
      <c r="AK19" s="36" t="n">
        <v>4.4</v>
      </c>
      <c r="AL19" s="36" t="n">
        <v>5</v>
      </c>
      <c r="AM19" s="36" t="n">
        <v>4</v>
      </c>
      <c r="AN19" s="36" t="n">
        <v>6</v>
      </c>
      <c r="AO19" s="36" t="n">
        <v>5.9</v>
      </c>
      <c r="AP19" s="36" t="n">
        <v>3.6</v>
      </c>
      <c r="AQ19" s="36" t="n">
        <v>3.2</v>
      </c>
      <c r="AR19" s="36" t="n">
        <v>6.5</v>
      </c>
      <c r="AS19" s="36" t="n">
        <v>7</v>
      </c>
      <c r="AT19" s="36" t="s">
        <v>1730</v>
      </c>
      <c r="AU19" s="36" t="s">
        <v>1730</v>
      </c>
      <c r="AV19" s="36" t="n">
        <v>2.6</v>
      </c>
      <c r="AW19" s="36" t="s">
        <v>1730</v>
      </c>
      <c r="AX19" s="36" t="s">
        <v>1730</v>
      </c>
      <c r="AY19" s="36" t="n">
        <v>5.6</v>
      </c>
      <c r="AZ19" s="36" t="s">
        <v>1730</v>
      </c>
      <c r="BA19" s="36" t="s">
        <v>1730</v>
      </c>
      <c r="BB19" s="36" t="n">
        <v>5.8</v>
      </c>
      <c r="BC19" s="36" t="n">
        <v>5.8</v>
      </c>
      <c r="BD19" s="36" t="s">
        <v>1730</v>
      </c>
      <c r="BE19" s="36" t="n">
        <v>5.7</v>
      </c>
      <c r="BF19" s="36" t="n">
        <v>7.1</v>
      </c>
      <c r="BG19" s="36" t="n">
        <v>5.5</v>
      </c>
      <c r="BH19" s="36" t="n">
        <v>3.7</v>
      </c>
      <c r="BI19" s="36" t="n">
        <v>7.2</v>
      </c>
      <c r="BJ19" s="36" t="s">
        <v>1730</v>
      </c>
      <c r="BK19" s="36" t="s">
        <v>1730</v>
      </c>
      <c r="BL19" s="36" t="s">
        <v>1730</v>
      </c>
      <c r="BM19" s="36" t="n">
        <v>3</v>
      </c>
      <c r="BN19" s="36" t="n">
        <v>5.2</v>
      </c>
      <c r="BO19" s="36" t="s">
        <v>1730</v>
      </c>
      <c r="BP19" s="36" t="n">
        <v>5.6</v>
      </c>
      <c r="BQ19" s="36" t="s">
        <v>1730</v>
      </c>
      <c r="BR19" s="36" t="s">
        <v>1804</v>
      </c>
      <c r="BS19" s="36" t="s">
        <v>1804</v>
      </c>
      <c r="BT19" s="36" t="s">
        <v>1805</v>
      </c>
      <c r="BU19" s="36" t="s">
        <v>1806</v>
      </c>
      <c r="BV19" s="36" t="n">
        <v>4858</v>
      </c>
      <c r="BW19" s="36" t="s">
        <v>121</v>
      </c>
      <c r="BX19" s="36" t="s">
        <v>1739</v>
      </c>
      <c r="BY19" s="36" t="s">
        <v>1783</v>
      </c>
    </row>
    <row r="20" spans="1:77">
      <c r="A20" s="36" t="n">
        <v>413591</v>
      </c>
      <c r="B20" s="36" t="s">
        <v>303</v>
      </c>
      <c r="C20" s="36" t="s">
        <v>299</v>
      </c>
      <c r="D20" s="36">
        <f>VLOOKUP(C20,原始数据!$A$4:$B$133,2,0)</f>
        <v/>
      </c>
      <c r="E20" s="179" t="s">
        <v>1751</v>
      </c>
      <c r="F20" s="36" t="n">
        <v>6.3</v>
      </c>
      <c r="G20" s="36" t="n">
        <v>4.8</v>
      </c>
      <c r="H20" s="36" t="n">
        <v>5.7</v>
      </c>
      <c r="I20" s="36" t="n">
        <v>8.699999999999999</v>
      </c>
      <c r="J20" s="36" t="n">
        <v>9.1</v>
      </c>
      <c r="K20" s="36" t="n">
        <v>5.8</v>
      </c>
      <c r="L20" s="47" t="n">
        <v>6.4</v>
      </c>
      <c r="M20" s="47" t="n">
        <v>7.3</v>
      </c>
      <c r="N20" s="47" t="n">
        <v>3.1</v>
      </c>
      <c r="O20" s="36" t="n">
        <v>3.4</v>
      </c>
      <c r="P20" s="36" t="n">
        <v>4.4</v>
      </c>
      <c r="Q20" s="36" t="n">
        <v>1.4</v>
      </c>
      <c r="R20" s="36" t="n">
        <v>7.7</v>
      </c>
      <c r="S20" s="36" t="n">
        <v>6.4</v>
      </c>
      <c r="T20" s="36" t="n">
        <v>5.7</v>
      </c>
      <c r="U20" s="36" t="n">
        <v>8.5</v>
      </c>
      <c r="V20" s="36" t="n">
        <v>7.7</v>
      </c>
      <c r="W20" s="36" t="n">
        <v>7.2</v>
      </c>
      <c r="X20" s="36" t="n">
        <v>10</v>
      </c>
      <c r="Y20" s="36" t="n">
        <v>2.5</v>
      </c>
      <c r="Z20" s="36" t="n">
        <v>4.5</v>
      </c>
      <c r="AA20" s="36" t="n">
        <v>6.9</v>
      </c>
      <c r="AB20" s="36" t="n">
        <v>5.1</v>
      </c>
      <c r="AC20" s="36" t="n">
        <v>3.8</v>
      </c>
      <c r="AD20" s="36" t="n">
        <v>9.4</v>
      </c>
      <c r="AE20" s="36" t="n">
        <v>8.1</v>
      </c>
      <c r="AF20" s="36" t="n">
        <v>8.699999999999999</v>
      </c>
      <c r="AG20" s="36" t="n">
        <v>8.1</v>
      </c>
      <c r="AH20" s="36" t="n">
        <v>1.5</v>
      </c>
      <c r="AI20" s="36" t="n">
        <v>7.1</v>
      </c>
      <c r="AJ20" s="36" t="n">
        <v>7.2</v>
      </c>
      <c r="AK20" s="36" t="n">
        <v>4.4</v>
      </c>
      <c r="AL20" s="36" t="n">
        <v>5.6</v>
      </c>
      <c r="AM20" s="36" t="n">
        <v>8.1</v>
      </c>
      <c r="AN20" s="36" t="n">
        <v>7.6</v>
      </c>
      <c r="AO20" s="36" t="n">
        <v>5.9</v>
      </c>
      <c r="AP20" s="36" t="n">
        <v>7.4</v>
      </c>
      <c r="AQ20" s="36" t="n">
        <v>5</v>
      </c>
      <c r="AR20" s="36" t="n">
        <v>4.8</v>
      </c>
      <c r="AS20" s="36" t="n">
        <v>8.4</v>
      </c>
      <c r="AT20" s="36" t="s">
        <v>1730</v>
      </c>
      <c r="AU20" s="36" t="s">
        <v>1730</v>
      </c>
      <c r="AV20" s="36" t="n">
        <v>5.6</v>
      </c>
      <c r="AW20" s="36" t="s">
        <v>1730</v>
      </c>
      <c r="AX20" s="36" t="s">
        <v>1730</v>
      </c>
      <c r="AY20" s="36" t="n">
        <v>5.6</v>
      </c>
      <c r="AZ20" s="36" t="s">
        <v>1730</v>
      </c>
      <c r="BA20" s="36" t="s">
        <v>1730</v>
      </c>
      <c r="BB20" s="36" t="n">
        <v>5.8</v>
      </c>
      <c r="BC20" s="36" t="n">
        <v>5.7</v>
      </c>
      <c r="BD20" s="36" t="s">
        <v>1730</v>
      </c>
      <c r="BE20" s="36" t="n">
        <v>7.2</v>
      </c>
      <c r="BF20" s="36" t="n">
        <v>1.5</v>
      </c>
      <c r="BG20" s="36" t="n">
        <v>5.2</v>
      </c>
      <c r="BH20" s="36" t="n">
        <v>5.9</v>
      </c>
      <c r="BI20" s="36" t="n">
        <v>9.199999999999999</v>
      </c>
      <c r="BJ20" s="36" t="s">
        <v>1730</v>
      </c>
      <c r="BK20" s="36" t="s">
        <v>1730</v>
      </c>
      <c r="BL20" s="36" t="s">
        <v>1730</v>
      </c>
      <c r="BM20" s="36" t="n">
        <v>9.199999999999999</v>
      </c>
      <c r="BN20" s="36" t="n">
        <v>8.300000000000001</v>
      </c>
      <c r="BO20" s="36" t="s">
        <v>1730</v>
      </c>
      <c r="BP20" s="36" t="n">
        <v>5.9</v>
      </c>
      <c r="BQ20" s="36" t="s">
        <v>1730</v>
      </c>
      <c r="BR20" s="36" t="s">
        <v>1807</v>
      </c>
      <c r="BS20" s="36" t="s">
        <v>1807</v>
      </c>
      <c r="BT20" s="36" t="s">
        <v>1808</v>
      </c>
      <c r="BU20" s="36" t="s">
        <v>1809</v>
      </c>
      <c r="BV20" s="36" t="n">
        <v>4593</v>
      </c>
      <c r="BW20" s="36" t="s">
        <v>121</v>
      </c>
      <c r="BX20" s="36" t="s">
        <v>1810</v>
      </c>
      <c r="BY20" s="36" t="s">
        <v>1792</v>
      </c>
    </row>
    <row r="21" spans="1:77">
      <c r="A21" s="36" t="n">
        <v>413591</v>
      </c>
      <c r="B21" s="36" t="s">
        <v>313</v>
      </c>
      <c r="C21" s="36" t="s">
        <v>309</v>
      </c>
      <c r="D21" s="36">
        <f>VLOOKUP(C21,原始数据!$A$4:$B$133,2,0)</f>
        <v/>
      </c>
      <c r="E21" s="179" t="s">
        <v>1811</v>
      </c>
      <c r="F21" s="36" t="n">
        <v>6.3</v>
      </c>
      <c r="G21" s="36" t="n">
        <v>4.8</v>
      </c>
      <c r="H21" s="36" t="n">
        <v>4</v>
      </c>
      <c r="I21" s="36" t="n">
        <v>5.5</v>
      </c>
      <c r="J21" s="36" t="n">
        <v>6.2</v>
      </c>
      <c r="K21" s="36" t="n">
        <v>7.1</v>
      </c>
      <c r="L21" s="47" t="n">
        <v>5.5</v>
      </c>
      <c r="M21" s="47" t="n">
        <v>3.7</v>
      </c>
      <c r="N21" s="47" t="n">
        <v>6.3</v>
      </c>
      <c r="O21" s="36" t="n">
        <v>5.8</v>
      </c>
      <c r="P21" s="36" t="n">
        <v>6.3</v>
      </c>
      <c r="Q21" s="36" t="n">
        <v>3.1</v>
      </c>
      <c r="R21" s="36" t="n">
        <v>4.8</v>
      </c>
      <c r="S21" s="36" t="n">
        <v>4.5</v>
      </c>
      <c r="T21" s="36" t="n">
        <v>5.7</v>
      </c>
      <c r="U21" s="36" t="n">
        <v>6.9</v>
      </c>
      <c r="V21" s="36" t="n">
        <v>4.1</v>
      </c>
      <c r="W21" s="36" t="n">
        <v>9.1</v>
      </c>
      <c r="X21" s="36" t="n">
        <v>10</v>
      </c>
      <c r="Y21" s="36" t="n">
        <v>8.5</v>
      </c>
      <c r="Z21" s="36" t="n">
        <v>8.5</v>
      </c>
      <c r="AA21" s="36" t="n">
        <v>3.5</v>
      </c>
      <c r="AB21" s="36" t="n">
        <v>3.7</v>
      </c>
      <c r="AC21" s="36" t="n">
        <v>5.5</v>
      </c>
      <c r="AD21" s="36" t="n">
        <v>4.1</v>
      </c>
      <c r="AE21" s="36" t="n">
        <v>4.4</v>
      </c>
      <c r="AF21" s="36" t="n">
        <v>3.8</v>
      </c>
      <c r="AG21" s="36" t="n">
        <v>9.1</v>
      </c>
      <c r="AH21" s="36" t="n">
        <v>5.5</v>
      </c>
      <c r="AI21" s="36" t="n">
        <v>4.8</v>
      </c>
      <c r="AJ21" s="36" t="n">
        <v>4.4</v>
      </c>
      <c r="AK21" s="36" t="n">
        <v>5.6</v>
      </c>
      <c r="AL21" s="36" t="n">
        <v>4.4</v>
      </c>
      <c r="AM21" s="36" t="n">
        <v>4.6</v>
      </c>
      <c r="AN21" s="36" t="n">
        <v>4.4</v>
      </c>
      <c r="AO21" s="36" t="n">
        <v>5.9</v>
      </c>
      <c r="AP21" s="36" t="n">
        <v>6.9</v>
      </c>
      <c r="AQ21" s="36" t="n">
        <v>3.2</v>
      </c>
      <c r="AR21" s="36" t="n">
        <v>8.199999999999999</v>
      </c>
      <c r="AS21" s="36" t="n">
        <v>6.4</v>
      </c>
      <c r="AT21" s="36" t="s">
        <v>1730</v>
      </c>
      <c r="AU21" s="36" t="s">
        <v>1730</v>
      </c>
      <c r="AV21" s="36" t="n">
        <v>7</v>
      </c>
      <c r="AW21" s="36" t="s">
        <v>1730</v>
      </c>
      <c r="AX21" s="36" t="s">
        <v>1730</v>
      </c>
      <c r="AY21" s="36" t="n">
        <v>4.8</v>
      </c>
      <c r="AZ21" s="36" t="s">
        <v>1730</v>
      </c>
      <c r="BA21" s="36" t="s">
        <v>1730</v>
      </c>
      <c r="BB21" s="36" t="n">
        <v>10</v>
      </c>
      <c r="BC21" s="36" t="n">
        <v>5</v>
      </c>
      <c r="BD21" s="36" t="s">
        <v>1730</v>
      </c>
      <c r="BE21" s="36" t="n">
        <v>4.7</v>
      </c>
      <c r="BF21" s="36" t="n">
        <v>4.8</v>
      </c>
      <c r="BG21" s="36" t="n">
        <v>3.7</v>
      </c>
      <c r="BH21" s="36" t="n">
        <v>6.5</v>
      </c>
      <c r="BI21" s="36" t="n">
        <v>7.4</v>
      </c>
      <c r="BJ21" s="36" t="s">
        <v>1730</v>
      </c>
      <c r="BK21" s="36" t="s">
        <v>1730</v>
      </c>
      <c r="BL21" s="36" t="s">
        <v>1730</v>
      </c>
      <c r="BM21" s="36" t="n">
        <v>3.9</v>
      </c>
      <c r="BN21" s="36" t="n">
        <v>4.6</v>
      </c>
      <c r="BO21" s="36" t="s">
        <v>1730</v>
      </c>
      <c r="BP21" s="36" t="n">
        <v>4.4</v>
      </c>
      <c r="BQ21" s="36" t="s">
        <v>1730</v>
      </c>
      <c r="BR21" s="36" t="s">
        <v>1812</v>
      </c>
      <c r="BS21" s="36" t="s">
        <v>1812</v>
      </c>
      <c r="BT21" s="36" t="s">
        <v>1813</v>
      </c>
      <c r="BU21" s="36" t="s">
        <v>1814</v>
      </c>
      <c r="BV21" s="36" t="n">
        <v>4732</v>
      </c>
      <c r="BW21" s="36" t="s">
        <v>121</v>
      </c>
      <c r="BX21" s="36" t="s">
        <v>1815</v>
      </c>
      <c r="BY21" s="36" t="s">
        <v>1735</v>
      </c>
    </row>
    <row r="22" spans="1:77">
      <c r="A22" s="36" t="n">
        <v>413591</v>
      </c>
      <c r="B22" s="36" t="s">
        <v>320</v>
      </c>
      <c r="C22" s="36" t="s">
        <v>317</v>
      </c>
      <c r="D22" s="36">
        <f>VLOOKUP(C22,原始数据!$A$4:$B$133,2,0)</f>
        <v/>
      </c>
      <c r="E22" s="179" t="s">
        <v>1816</v>
      </c>
      <c r="F22" s="36" t="n">
        <v>2.5</v>
      </c>
      <c r="G22" s="36" t="n">
        <v>4.8</v>
      </c>
      <c r="H22" s="36" t="n">
        <v>4</v>
      </c>
      <c r="I22" s="36" t="n">
        <v>2.4</v>
      </c>
      <c r="J22" s="36" t="n">
        <v>4.1</v>
      </c>
      <c r="K22" s="36" t="n">
        <v>3.2</v>
      </c>
      <c r="L22" s="47" t="n">
        <v>3.7</v>
      </c>
      <c r="M22" s="47" t="n">
        <v>3.7</v>
      </c>
      <c r="N22" s="47" t="n">
        <v>5.7</v>
      </c>
      <c r="O22" s="36" t="n">
        <v>2.2</v>
      </c>
      <c r="P22" s="36" t="n">
        <v>8.300000000000001</v>
      </c>
      <c r="Q22" s="36" t="n">
        <v>8.1</v>
      </c>
      <c r="R22" s="36" t="n">
        <v>5.4</v>
      </c>
      <c r="S22" s="36" t="n">
        <v>6.4</v>
      </c>
      <c r="T22" s="36" t="n">
        <v>5.7</v>
      </c>
      <c r="U22" s="36" t="n">
        <v>6.9</v>
      </c>
      <c r="V22" s="36" t="n">
        <v>5.3</v>
      </c>
      <c r="W22" s="36" t="n">
        <v>9.1</v>
      </c>
      <c r="X22" s="36" t="n">
        <v>8.5</v>
      </c>
      <c r="Y22" s="36" t="n">
        <v>1</v>
      </c>
      <c r="Z22" s="36" t="n">
        <v>1</v>
      </c>
      <c r="AA22" s="36" t="n">
        <v>3.5</v>
      </c>
      <c r="AB22" s="36" t="n">
        <v>5.1</v>
      </c>
      <c r="AC22" s="36" t="n">
        <v>3.8</v>
      </c>
      <c r="AD22" s="36" t="n">
        <v>4.1</v>
      </c>
      <c r="AE22" s="36" t="n">
        <v>3.8</v>
      </c>
      <c r="AF22" s="36" t="n">
        <v>5.2</v>
      </c>
      <c r="AG22" s="36" t="n">
        <v>8.1</v>
      </c>
      <c r="AH22" s="36" t="n">
        <v>3.2</v>
      </c>
      <c r="AI22" s="36" t="n">
        <v>1.8</v>
      </c>
      <c r="AJ22" s="36" t="n">
        <v>7.2</v>
      </c>
      <c r="AK22" s="36" t="n">
        <v>8</v>
      </c>
      <c r="AL22" s="36" t="n">
        <v>2.1</v>
      </c>
      <c r="AM22" s="36" t="n">
        <v>5.8</v>
      </c>
      <c r="AN22" s="36" t="n">
        <v>4.4</v>
      </c>
      <c r="AO22" s="36" t="n">
        <v>4.3</v>
      </c>
      <c r="AP22" s="36" t="n">
        <v>4.7</v>
      </c>
      <c r="AQ22" s="36" t="n">
        <v>6.9</v>
      </c>
      <c r="AR22" s="36" t="n">
        <v>3</v>
      </c>
      <c r="AS22" s="36" t="n">
        <v>2.7</v>
      </c>
      <c r="AT22" s="36" t="s">
        <v>1730</v>
      </c>
      <c r="AU22" s="36" t="s">
        <v>1730</v>
      </c>
      <c r="AV22" s="36" t="n">
        <v>3.7</v>
      </c>
      <c r="AW22" s="36" t="s">
        <v>1730</v>
      </c>
      <c r="AX22" s="36" t="s">
        <v>1730</v>
      </c>
      <c r="AY22" s="36" t="n">
        <v>2.9</v>
      </c>
      <c r="AZ22" s="36" t="s">
        <v>1730</v>
      </c>
      <c r="BA22" s="36" t="s">
        <v>1730</v>
      </c>
      <c r="BB22" s="36" t="n">
        <v>2.3</v>
      </c>
      <c r="BC22" s="36" t="n">
        <v>3.7</v>
      </c>
      <c r="BD22" s="36" t="s">
        <v>1730</v>
      </c>
      <c r="BE22" s="36" t="n">
        <v>6</v>
      </c>
      <c r="BF22" s="36" t="n">
        <v>6.7</v>
      </c>
      <c r="BG22" s="36" t="n">
        <v>3.5</v>
      </c>
      <c r="BH22" s="36" t="n">
        <v>4.4</v>
      </c>
      <c r="BI22" s="36" t="n">
        <v>8.1</v>
      </c>
      <c r="BJ22" s="36" t="s">
        <v>1730</v>
      </c>
      <c r="BK22" s="36" t="s">
        <v>1730</v>
      </c>
      <c r="BL22" s="36" t="s">
        <v>1730</v>
      </c>
      <c r="BM22" s="36" t="n">
        <v>4.2</v>
      </c>
      <c r="BN22" s="36" t="n">
        <v>4.4</v>
      </c>
      <c r="BO22" s="36" t="s">
        <v>1730</v>
      </c>
      <c r="BP22" s="36" t="n">
        <v>5.9</v>
      </c>
      <c r="BQ22" s="36" t="s">
        <v>1730</v>
      </c>
      <c r="BR22" s="36" t="s">
        <v>1817</v>
      </c>
      <c r="BS22" s="36" t="s">
        <v>1817</v>
      </c>
      <c r="BT22" s="36" t="s">
        <v>1818</v>
      </c>
      <c r="BU22" s="36" t="s">
        <v>1819</v>
      </c>
      <c r="BV22" s="36" t="n">
        <v>5598</v>
      </c>
      <c r="BW22" s="36" t="s">
        <v>121</v>
      </c>
      <c r="BX22" s="36" t="s">
        <v>1797</v>
      </c>
      <c r="BY22" s="36" t="s">
        <v>1798</v>
      </c>
    </row>
    <row r="23" spans="1:77">
      <c r="A23" s="36" t="n">
        <v>413591</v>
      </c>
      <c r="B23" s="36" t="s">
        <v>329</v>
      </c>
      <c r="C23" s="36" t="s">
        <v>326</v>
      </c>
      <c r="D23" s="36">
        <f>VLOOKUP(C23,原始数据!$A$4:$B$133,2,0)</f>
        <v/>
      </c>
      <c r="E23" s="179" t="s">
        <v>1803</v>
      </c>
      <c r="F23" s="36" t="n">
        <v>6.3</v>
      </c>
      <c r="G23" s="36" t="n">
        <v>4.8</v>
      </c>
      <c r="H23" s="36" t="n">
        <v>4</v>
      </c>
      <c r="I23" s="36" t="n">
        <v>4.9</v>
      </c>
      <c r="J23" s="36" t="n">
        <v>4.8</v>
      </c>
      <c r="K23" s="36" t="n">
        <v>5.2</v>
      </c>
      <c r="L23" s="47" t="n">
        <v>5.5</v>
      </c>
      <c r="M23" s="47" t="n">
        <v>7.3</v>
      </c>
      <c r="N23" s="47" t="n">
        <v>3.8</v>
      </c>
      <c r="O23" s="36" t="n">
        <v>4</v>
      </c>
      <c r="P23" s="36" t="n">
        <v>6.3</v>
      </c>
      <c r="Q23" s="36" t="n">
        <v>6.5</v>
      </c>
      <c r="R23" s="36" t="n">
        <v>7.2</v>
      </c>
      <c r="S23" s="36" t="n">
        <v>4.5</v>
      </c>
      <c r="T23" s="36" t="n">
        <v>7.5</v>
      </c>
      <c r="U23" s="36" t="n">
        <v>8</v>
      </c>
      <c r="V23" s="36" t="n">
        <v>4.1</v>
      </c>
      <c r="W23" s="36" t="n">
        <v>8.1</v>
      </c>
      <c r="X23" s="36" t="n">
        <v>10</v>
      </c>
      <c r="Y23" s="36" t="n">
        <v>4.5</v>
      </c>
      <c r="Z23" s="36" t="n">
        <v>4.5</v>
      </c>
      <c r="AA23" s="36" t="n">
        <v>5.5</v>
      </c>
      <c r="AB23" s="36" t="n">
        <v>3.7</v>
      </c>
      <c r="AC23" s="36" t="n">
        <v>3.8</v>
      </c>
      <c r="AD23" s="36" t="n">
        <v>6.1</v>
      </c>
      <c r="AE23" s="36" t="n">
        <v>6</v>
      </c>
      <c r="AF23" s="36" t="n">
        <v>3.8</v>
      </c>
      <c r="AG23" s="36" t="n">
        <v>4.4</v>
      </c>
      <c r="AH23" s="36" t="n">
        <v>2.6</v>
      </c>
      <c r="AI23" s="36" t="n">
        <v>5.4</v>
      </c>
      <c r="AJ23" s="36" t="n">
        <v>9.1</v>
      </c>
      <c r="AK23" s="36" t="n">
        <v>8</v>
      </c>
      <c r="AL23" s="36" t="n">
        <v>5.6</v>
      </c>
      <c r="AM23" s="36" t="n">
        <v>5.2</v>
      </c>
      <c r="AN23" s="36" t="n">
        <v>4.4</v>
      </c>
      <c r="AO23" s="36" t="n">
        <v>5.9</v>
      </c>
      <c r="AP23" s="36" t="n">
        <v>3.6</v>
      </c>
      <c r="AQ23" s="36" t="n">
        <v>5</v>
      </c>
      <c r="AR23" s="36" t="n">
        <v>4.8</v>
      </c>
      <c r="AS23" s="36" t="n">
        <v>4.9</v>
      </c>
      <c r="AT23" s="36" t="s">
        <v>1730</v>
      </c>
      <c r="AU23" s="36" t="s">
        <v>1730</v>
      </c>
      <c r="AV23" s="36" t="n">
        <v>3.3</v>
      </c>
      <c r="AW23" s="36" t="s">
        <v>1730</v>
      </c>
      <c r="AX23" s="36" t="s">
        <v>1730</v>
      </c>
      <c r="AY23" s="36" t="n">
        <v>4.8</v>
      </c>
      <c r="AZ23" s="36" t="s">
        <v>1730</v>
      </c>
      <c r="BA23" s="36" t="s">
        <v>1730</v>
      </c>
      <c r="BB23" s="36" t="n">
        <v>6.8</v>
      </c>
      <c r="BC23" s="36" t="n">
        <v>5.6</v>
      </c>
      <c r="BD23" s="36" t="s">
        <v>1730</v>
      </c>
      <c r="BE23" s="36" t="n">
        <v>6.9</v>
      </c>
      <c r="BF23" s="36" t="n">
        <v>5.7</v>
      </c>
      <c r="BG23" s="36" t="n">
        <v>3.8</v>
      </c>
      <c r="BH23" s="36" t="n">
        <v>3.8</v>
      </c>
      <c r="BI23" s="36" t="n">
        <v>7.5</v>
      </c>
      <c r="BJ23" s="36" t="s">
        <v>1730</v>
      </c>
      <c r="BK23" s="36" t="s">
        <v>1730</v>
      </c>
      <c r="BL23" s="36" t="s">
        <v>1730</v>
      </c>
      <c r="BM23" s="36" t="n">
        <v>5.3</v>
      </c>
      <c r="BN23" s="36" t="n">
        <v>4.9</v>
      </c>
      <c r="BO23" s="36" t="s">
        <v>1730</v>
      </c>
      <c r="BP23" s="36" t="n">
        <v>8.800000000000001</v>
      </c>
      <c r="BQ23" s="36" t="s">
        <v>1730</v>
      </c>
      <c r="BR23" s="36" t="s">
        <v>1820</v>
      </c>
      <c r="BS23" s="36" t="s">
        <v>1820</v>
      </c>
      <c r="BT23" s="36" t="s">
        <v>1821</v>
      </c>
      <c r="BU23" s="36" t="s">
        <v>1822</v>
      </c>
      <c r="BV23" s="36" t="n">
        <v>4567</v>
      </c>
      <c r="BW23" s="36" t="s">
        <v>121</v>
      </c>
      <c r="BX23" s="36" t="s">
        <v>1775</v>
      </c>
      <c r="BY23" s="36" t="s">
        <v>1765</v>
      </c>
    </row>
    <row r="24" spans="1:77">
      <c r="A24" s="36" t="n">
        <v>413591</v>
      </c>
      <c r="B24" s="36" t="s">
        <v>338</v>
      </c>
      <c r="C24" s="36" t="s">
        <v>333</v>
      </c>
      <c r="D24" s="36">
        <f>VLOOKUP(C24,原始数据!$A$4:$B$133,2,0)</f>
        <v/>
      </c>
      <c r="E24" s="179" t="s">
        <v>1784</v>
      </c>
      <c r="F24" s="36" t="n">
        <v>8.199999999999999</v>
      </c>
      <c r="G24" s="36" t="n">
        <v>6.6</v>
      </c>
      <c r="H24" s="36" t="n">
        <v>4</v>
      </c>
      <c r="I24" s="36" t="n">
        <v>8.1</v>
      </c>
      <c r="J24" s="36" t="n">
        <v>8.4</v>
      </c>
      <c r="K24" s="36" t="n">
        <v>5.8</v>
      </c>
      <c r="L24" s="47" t="n">
        <v>5.5</v>
      </c>
      <c r="M24" s="47" t="n">
        <v>5.5</v>
      </c>
      <c r="N24" s="47" t="n">
        <v>3.8</v>
      </c>
      <c r="O24" s="36" t="n">
        <v>3.4</v>
      </c>
      <c r="P24" s="36" t="n">
        <v>8.300000000000001</v>
      </c>
      <c r="Q24" s="36" t="n">
        <v>4.8</v>
      </c>
      <c r="R24" s="36" t="n">
        <v>6</v>
      </c>
      <c r="S24" s="36" t="n">
        <v>4.5</v>
      </c>
      <c r="T24" s="36" t="n">
        <v>7.5</v>
      </c>
      <c r="U24" s="36" t="n">
        <v>6.9</v>
      </c>
      <c r="V24" s="36" t="n">
        <v>7.1</v>
      </c>
      <c r="W24" s="36" t="n">
        <v>9.1</v>
      </c>
      <c r="X24" s="36" t="n">
        <v>10</v>
      </c>
      <c r="Y24" s="36" t="n">
        <v>8.5</v>
      </c>
      <c r="Z24" s="36" t="n">
        <v>8.5</v>
      </c>
      <c r="AA24" s="36" t="n">
        <v>8.300000000000001</v>
      </c>
      <c r="AB24" s="36" t="n">
        <v>4.4</v>
      </c>
      <c r="AC24" s="36" t="n">
        <v>5.5</v>
      </c>
      <c r="AD24" s="36" t="n">
        <v>8.1</v>
      </c>
      <c r="AE24" s="36" t="n">
        <v>8.1</v>
      </c>
      <c r="AF24" s="36" t="n">
        <v>8</v>
      </c>
      <c r="AG24" s="36" t="n">
        <v>8.1</v>
      </c>
      <c r="AH24" s="36" t="n">
        <v>3.8</v>
      </c>
      <c r="AI24" s="36" t="n">
        <v>9.5</v>
      </c>
      <c r="AJ24" s="36" t="n">
        <v>7.2</v>
      </c>
      <c r="AK24" s="36" t="n">
        <v>6.8</v>
      </c>
      <c r="AL24" s="36" t="n">
        <v>4.4</v>
      </c>
      <c r="AM24" s="36" t="n">
        <v>6.3</v>
      </c>
      <c r="AN24" s="36" t="n">
        <v>6</v>
      </c>
      <c r="AO24" s="36" t="n">
        <v>5.9</v>
      </c>
      <c r="AP24" s="36" t="n">
        <v>5.8</v>
      </c>
      <c r="AQ24" s="36" t="n">
        <v>10</v>
      </c>
      <c r="AR24" s="36" t="n">
        <v>4.8</v>
      </c>
      <c r="AS24" s="36" t="n">
        <v>7.8</v>
      </c>
      <c r="AT24" s="36" t="s">
        <v>1730</v>
      </c>
      <c r="AU24" s="36" t="s">
        <v>1730</v>
      </c>
      <c r="AV24" s="36" t="n">
        <v>8.1</v>
      </c>
      <c r="AW24" s="36" t="s">
        <v>1730</v>
      </c>
      <c r="AX24" s="36" t="s">
        <v>1730</v>
      </c>
      <c r="AY24" s="36" t="n">
        <v>6.6</v>
      </c>
      <c r="AZ24" s="36" t="s">
        <v>1730</v>
      </c>
      <c r="BA24" s="36" t="s">
        <v>1730</v>
      </c>
      <c r="BB24" s="36" t="n">
        <v>10</v>
      </c>
      <c r="BC24" s="36" t="n">
        <v>4.6</v>
      </c>
      <c r="BD24" s="36" t="s">
        <v>1730</v>
      </c>
      <c r="BE24" s="36" t="n">
        <v>6.3</v>
      </c>
      <c r="BF24" s="36" t="n">
        <v>5.5</v>
      </c>
      <c r="BG24" s="36" t="n">
        <v>6.3</v>
      </c>
      <c r="BH24" s="36" t="n">
        <v>7.8</v>
      </c>
      <c r="BI24" s="36" t="n">
        <v>9</v>
      </c>
      <c r="BJ24" s="36" t="s">
        <v>1730</v>
      </c>
      <c r="BK24" s="36" t="s">
        <v>1730</v>
      </c>
      <c r="BL24" s="36" t="s">
        <v>1730</v>
      </c>
      <c r="BM24" s="36" t="n">
        <v>8.4</v>
      </c>
      <c r="BN24" s="36" t="n">
        <v>6.4</v>
      </c>
      <c r="BO24" s="36" t="s">
        <v>1730</v>
      </c>
      <c r="BP24" s="36" t="n">
        <v>6.5</v>
      </c>
      <c r="BQ24" s="36" t="s">
        <v>1730</v>
      </c>
      <c r="BR24" s="36" t="s">
        <v>1823</v>
      </c>
      <c r="BS24" s="36" t="s">
        <v>1823</v>
      </c>
      <c r="BT24" s="36" t="s">
        <v>1824</v>
      </c>
      <c r="BU24" s="36" t="s">
        <v>1825</v>
      </c>
      <c r="BV24" s="36" t="n">
        <v>2079</v>
      </c>
      <c r="BW24" s="36" t="s">
        <v>335</v>
      </c>
      <c r="BX24" s="36" t="s">
        <v>1815</v>
      </c>
      <c r="BY24" s="36" t="s">
        <v>1798</v>
      </c>
    </row>
    <row r="25" spans="1:77">
      <c r="A25" s="36" t="n">
        <v>413591</v>
      </c>
      <c r="B25" s="36" t="s">
        <v>345</v>
      </c>
      <c r="C25" s="36" t="s">
        <v>342</v>
      </c>
      <c r="D25" s="36">
        <f>VLOOKUP(C25,原始数据!$A$4:$B$133,2,0)</f>
        <v/>
      </c>
      <c r="E25" s="179" t="s">
        <v>1826</v>
      </c>
      <c r="F25" s="36" t="n">
        <v>4.4</v>
      </c>
      <c r="G25" s="36" t="n">
        <v>6.6</v>
      </c>
      <c r="H25" s="36" t="n">
        <v>4</v>
      </c>
      <c r="I25" s="36" t="n">
        <v>9.300000000000001</v>
      </c>
      <c r="J25" s="36" t="n">
        <v>6.2</v>
      </c>
      <c r="K25" s="36" t="n">
        <v>7.7</v>
      </c>
      <c r="L25" s="47" t="n">
        <v>4.6</v>
      </c>
      <c r="M25" s="47" t="n">
        <v>5.5</v>
      </c>
      <c r="N25" s="47" t="n">
        <v>7.6</v>
      </c>
      <c r="O25" s="36" t="n">
        <v>7.7</v>
      </c>
      <c r="P25" s="36" t="n">
        <v>8.300000000000001</v>
      </c>
      <c r="Q25" s="36" t="n">
        <v>6.5</v>
      </c>
      <c r="R25" s="36" t="n">
        <v>8.9</v>
      </c>
      <c r="S25" s="36" t="n">
        <v>4.5</v>
      </c>
      <c r="T25" s="36" t="n">
        <v>5.7</v>
      </c>
      <c r="U25" s="36" t="n">
        <v>6.9</v>
      </c>
      <c r="V25" s="36" t="n">
        <v>7.1</v>
      </c>
      <c r="W25" s="36" t="n">
        <v>8.1</v>
      </c>
      <c r="X25" s="36" t="n">
        <v>8.5</v>
      </c>
      <c r="Y25" s="36" t="n">
        <v>4.5</v>
      </c>
      <c r="Z25" s="36" t="n">
        <v>6.5</v>
      </c>
      <c r="AA25" s="36" t="n">
        <v>6.9</v>
      </c>
      <c r="AB25" s="36" t="n">
        <v>2.2</v>
      </c>
      <c r="AC25" s="36" t="n">
        <v>5.5</v>
      </c>
      <c r="AD25" s="36" t="n">
        <v>7.4</v>
      </c>
      <c r="AE25" s="36" t="n">
        <v>7.1</v>
      </c>
      <c r="AF25" s="36" t="n">
        <v>8.699999999999999</v>
      </c>
      <c r="AG25" s="36" t="n">
        <v>6.2</v>
      </c>
      <c r="AH25" s="36" t="n">
        <v>2.1</v>
      </c>
      <c r="AI25" s="36" t="n">
        <v>8.300000000000001</v>
      </c>
      <c r="AJ25" s="36" t="n">
        <v>6.2</v>
      </c>
      <c r="AK25" s="36" t="n">
        <v>8</v>
      </c>
      <c r="AL25" s="36" t="n">
        <v>5.6</v>
      </c>
      <c r="AM25" s="36" t="n">
        <v>7.5</v>
      </c>
      <c r="AN25" s="36" t="n">
        <v>4.4</v>
      </c>
      <c r="AO25" s="36" t="n">
        <v>7.5</v>
      </c>
      <c r="AP25" s="36" t="n">
        <v>7.4</v>
      </c>
      <c r="AQ25" s="36" t="n">
        <v>3.2</v>
      </c>
      <c r="AR25" s="36" t="n">
        <v>4.8</v>
      </c>
      <c r="AS25" s="36" t="n">
        <v>8.199999999999999</v>
      </c>
      <c r="AT25" s="36" t="s">
        <v>1730</v>
      </c>
      <c r="AU25" s="36" t="s">
        <v>1730</v>
      </c>
      <c r="AV25" s="36" t="n">
        <v>5.6</v>
      </c>
      <c r="AW25" s="36" t="s">
        <v>1730</v>
      </c>
      <c r="AX25" s="36" t="s">
        <v>1730</v>
      </c>
      <c r="AY25" s="36" t="n">
        <v>4.7</v>
      </c>
      <c r="AZ25" s="36" t="s">
        <v>1730</v>
      </c>
      <c r="BA25" s="36" t="s">
        <v>1730</v>
      </c>
      <c r="BB25" s="36" t="n">
        <v>7.1</v>
      </c>
      <c r="BC25" s="36" t="n">
        <v>6.1</v>
      </c>
      <c r="BD25" s="36" t="s">
        <v>1730</v>
      </c>
      <c r="BE25" s="36" t="n">
        <v>6.9</v>
      </c>
      <c r="BF25" s="36" t="n">
        <v>8.800000000000001</v>
      </c>
      <c r="BG25" s="36" t="n">
        <v>4.6</v>
      </c>
      <c r="BH25" s="36" t="n">
        <v>4.9</v>
      </c>
      <c r="BI25" s="36" t="n">
        <v>8.5</v>
      </c>
      <c r="BJ25" s="36" t="s">
        <v>1730</v>
      </c>
      <c r="BK25" s="36" t="s">
        <v>1730</v>
      </c>
      <c r="BL25" s="36" t="s">
        <v>1730</v>
      </c>
      <c r="BM25" s="36" t="n">
        <v>8.1</v>
      </c>
      <c r="BN25" s="36" t="n">
        <v>7.1</v>
      </c>
      <c r="BO25" s="36" t="s">
        <v>1730</v>
      </c>
      <c r="BP25" s="36" t="n">
        <v>7.3</v>
      </c>
      <c r="BQ25" s="36" t="s">
        <v>1730</v>
      </c>
      <c r="BR25" s="36" t="s">
        <v>1827</v>
      </c>
      <c r="BS25" s="36" t="s">
        <v>1827</v>
      </c>
      <c r="BT25" s="36" t="s">
        <v>1828</v>
      </c>
      <c r="BU25" s="36" t="s">
        <v>1829</v>
      </c>
      <c r="BV25" s="36" t="n">
        <v>5998</v>
      </c>
      <c r="BW25" s="36" t="s">
        <v>177</v>
      </c>
      <c r="BX25" s="36" t="s">
        <v>1791</v>
      </c>
      <c r="BY25" s="36" t="s">
        <v>1750</v>
      </c>
    </row>
    <row r="26" spans="1:77">
      <c r="A26" s="36" t="n">
        <v>413591</v>
      </c>
      <c r="B26" s="36" t="s">
        <v>354</v>
      </c>
      <c r="C26" s="36" t="s">
        <v>351</v>
      </c>
      <c r="D26" s="36">
        <f>VLOOKUP(C26,原始数据!$A$4:$B$133,2,0)</f>
        <v/>
      </c>
      <c r="E26" s="179" t="s">
        <v>1784</v>
      </c>
      <c r="F26" s="36" t="n">
        <v>6.3</v>
      </c>
      <c r="G26" s="36" t="n">
        <v>8.4</v>
      </c>
      <c r="H26" s="36" t="n">
        <v>7.5</v>
      </c>
      <c r="I26" s="36" t="n">
        <v>8.699999999999999</v>
      </c>
      <c r="J26" s="36" t="n">
        <v>6.2</v>
      </c>
      <c r="K26" s="36" t="n">
        <v>5.2</v>
      </c>
      <c r="L26" s="47" t="n">
        <v>8.199999999999999</v>
      </c>
      <c r="M26" s="47" t="n">
        <v>7.3</v>
      </c>
      <c r="N26" s="47" t="n">
        <v>7.6</v>
      </c>
      <c r="O26" s="36" t="n">
        <v>6.4</v>
      </c>
      <c r="P26" s="36" t="n">
        <v>4.4</v>
      </c>
      <c r="Q26" s="36" t="n">
        <v>6.5</v>
      </c>
      <c r="R26" s="36" t="n">
        <v>8.300000000000001</v>
      </c>
      <c r="S26" s="36" t="n">
        <v>6.4</v>
      </c>
      <c r="T26" s="36" t="n">
        <v>5.7</v>
      </c>
      <c r="U26" s="36" t="n">
        <v>6.9</v>
      </c>
      <c r="V26" s="36" t="n">
        <v>8.300000000000001</v>
      </c>
      <c r="W26" s="36" t="n">
        <v>9.1</v>
      </c>
      <c r="X26" s="36" t="n">
        <v>10</v>
      </c>
      <c r="Y26" s="36" t="n">
        <v>6.5</v>
      </c>
      <c r="Z26" s="36" t="n">
        <v>2.5</v>
      </c>
      <c r="AA26" s="36" t="n">
        <v>7.6</v>
      </c>
      <c r="AB26" s="36" t="n">
        <v>4.4</v>
      </c>
      <c r="AC26" s="36" t="n">
        <v>5.5</v>
      </c>
      <c r="AD26" s="36" t="n">
        <v>6.8</v>
      </c>
      <c r="AE26" s="36" t="n">
        <v>7.1</v>
      </c>
      <c r="AF26" s="36" t="n">
        <v>8</v>
      </c>
      <c r="AG26" s="36" t="n">
        <v>8.1</v>
      </c>
      <c r="AH26" s="36" t="n">
        <v>7.2</v>
      </c>
      <c r="AI26" s="36" t="n">
        <v>8.300000000000001</v>
      </c>
      <c r="AJ26" s="36" t="n">
        <v>7.2</v>
      </c>
      <c r="AK26" s="36" t="n">
        <v>6.8</v>
      </c>
      <c r="AL26" s="36" t="n">
        <v>6.2</v>
      </c>
      <c r="AM26" s="36" t="n">
        <v>8.699999999999999</v>
      </c>
      <c r="AN26" s="36" t="n">
        <v>9.199999999999999</v>
      </c>
      <c r="AO26" s="36" t="n">
        <v>7.5</v>
      </c>
      <c r="AP26" s="36" t="n">
        <v>6.9</v>
      </c>
      <c r="AQ26" s="36" t="n">
        <v>5</v>
      </c>
      <c r="AR26" s="36" t="n">
        <v>3</v>
      </c>
      <c r="AS26" s="36" t="n">
        <v>7</v>
      </c>
      <c r="AT26" s="36" t="s">
        <v>1730</v>
      </c>
      <c r="AU26" s="36" t="s">
        <v>1730</v>
      </c>
      <c r="AV26" s="36" t="n">
        <v>9.300000000000001</v>
      </c>
      <c r="AW26" s="36" t="s">
        <v>1730</v>
      </c>
      <c r="AX26" s="36" t="s">
        <v>1730</v>
      </c>
      <c r="AY26" s="36" t="n">
        <v>8.300000000000001</v>
      </c>
      <c r="AZ26" s="36" t="s">
        <v>1730</v>
      </c>
      <c r="BA26" s="36" t="s">
        <v>1730</v>
      </c>
      <c r="BB26" s="36" t="n">
        <v>6.8</v>
      </c>
      <c r="BC26" s="36" t="n">
        <v>9</v>
      </c>
      <c r="BD26" s="36" t="s">
        <v>1730</v>
      </c>
      <c r="BE26" s="36" t="n">
        <v>7.6</v>
      </c>
      <c r="BF26" s="36" t="n">
        <v>5.9</v>
      </c>
      <c r="BG26" s="36" t="n">
        <v>6</v>
      </c>
      <c r="BH26" s="36" t="n">
        <v>4.6</v>
      </c>
      <c r="BI26" s="36" t="n">
        <v>9.699999999999999</v>
      </c>
      <c r="BJ26" s="36" t="s">
        <v>1730</v>
      </c>
      <c r="BK26" s="36" t="s">
        <v>1730</v>
      </c>
      <c r="BL26" s="36" t="s">
        <v>1730</v>
      </c>
      <c r="BM26" s="36" t="n">
        <v>7.6</v>
      </c>
      <c r="BN26" s="36" t="n">
        <v>10</v>
      </c>
      <c r="BO26" s="36" t="s">
        <v>1730</v>
      </c>
      <c r="BP26" s="36" t="n">
        <v>7.5</v>
      </c>
      <c r="BQ26" s="36" t="s">
        <v>1730</v>
      </c>
      <c r="BR26" s="36" t="s">
        <v>1830</v>
      </c>
      <c r="BS26" s="36" t="s">
        <v>1830</v>
      </c>
      <c r="BT26" s="36" t="s">
        <v>1831</v>
      </c>
      <c r="BU26" s="36" t="s">
        <v>1832</v>
      </c>
      <c r="BV26" s="36" t="n">
        <v>5266</v>
      </c>
      <c r="BW26" s="36" t="s">
        <v>121</v>
      </c>
      <c r="BX26" s="36" t="s">
        <v>1759</v>
      </c>
      <c r="BY26" s="36" t="s">
        <v>1765</v>
      </c>
    </row>
    <row r="27" spans="1:77">
      <c r="A27" s="36" t="n">
        <v>413591</v>
      </c>
      <c r="B27" s="36" t="s">
        <v>362</v>
      </c>
      <c r="C27" s="36" t="s">
        <v>358</v>
      </c>
      <c r="D27" s="36">
        <f>VLOOKUP(C27,原始数据!$A$4:$B$133,2,0)</f>
        <v/>
      </c>
      <c r="E27" s="179" t="s">
        <v>1811</v>
      </c>
      <c r="F27" s="36" t="n">
        <v>2.5</v>
      </c>
      <c r="G27" s="36" t="n">
        <v>10</v>
      </c>
      <c r="H27" s="36" t="n">
        <v>5.7</v>
      </c>
      <c r="I27" s="36" t="n">
        <v>6.2</v>
      </c>
      <c r="J27" s="36" t="n">
        <v>6.9</v>
      </c>
      <c r="K27" s="36" t="n">
        <v>5.2</v>
      </c>
      <c r="L27" s="47" t="n">
        <v>3.7</v>
      </c>
      <c r="M27" s="47" t="n">
        <v>7.3</v>
      </c>
      <c r="N27" s="47" t="n">
        <v>3.1</v>
      </c>
      <c r="O27" s="36" t="n">
        <v>3.4</v>
      </c>
      <c r="P27" s="36" t="n">
        <v>2.4</v>
      </c>
      <c r="Q27" s="36" t="n">
        <v>8.1</v>
      </c>
      <c r="R27" s="36" t="n">
        <v>7.7</v>
      </c>
      <c r="S27" s="36" t="n">
        <v>6.4</v>
      </c>
      <c r="T27" s="36" t="n">
        <v>7.5</v>
      </c>
      <c r="U27" s="36" t="n">
        <v>7.4</v>
      </c>
      <c r="V27" s="36" t="n">
        <v>5.3</v>
      </c>
      <c r="W27" s="36" t="n">
        <v>7.2</v>
      </c>
      <c r="X27" s="36" t="n">
        <v>10</v>
      </c>
      <c r="Y27" s="36" t="n">
        <v>4.5</v>
      </c>
      <c r="Z27" s="36" t="n">
        <v>4.5</v>
      </c>
      <c r="AA27" s="36" t="n">
        <v>6.2</v>
      </c>
      <c r="AB27" s="36" t="n">
        <v>4.4</v>
      </c>
      <c r="AC27" s="36" t="n">
        <v>3.8</v>
      </c>
      <c r="AD27" s="36" t="n">
        <v>6.1</v>
      </c>
      <c r="AE27" s="36" t="n">
        <v>5.4</v>
      </c>
      <c r="AF27" s="36" t="n">
        <v>6.6</v>
      </c>
      <c r="AG27" s="36" t="n">
        <v>2.5</v>
      </c>
      <c r="AH27" s="36" t="n">
        <v>2.6</v>
      </c>
      <c r="AI27" s="36" t="n">
        <v>3</v>
      </c>
      <c r="AJ27" s="36" t="n">
        <v>6.2</v>
      </c>
      <c r="AK27" s="36" t="n">
        <v>8</v>
      </c>
      <c r="AL27" s="36" t="n">
        <v>5.6</v>
      </c>
      <c r="AM27" s="36" t="n">
        <v>5.2</v>
      </c>
      <c r="AN27" s="36" t="n">
        <v>6</v>
      </c>
      <c r="AO27" s="36" t="n">
        <v>4.3</v>
      </c>
      <c r="AP27" s="36" t="n">
        <v>6.3</v>
      </c>
      <c r="AQ27" s="36" t="n">
        <v>6.9</v>
      </c>
      <c r="AR27" s="36" t="n">
        <v>3</v>
      </c>
      <c r="AS27" s="36" t="n">
        <v>6.2</v>
      </c>
      <c r="AT27" s="36" t="s">
        <v>1730</v>
      </c>
      <c r="AU27" s="36" t="s">
        <v>1730</v>
      </c>
      <c r="AV27" s="36" t="n">
        <v>1</v>
      </c>
      <c r="AW27" s="36" t="s">
        <v>1730</v>
      </c>
      <c r="AX27" s="36" t="s">
        <v>1730</v>
      </c>
      <c r="AY27" s="36" t="n">
        <v>6.3</v>
      </c>
      <c r="AZ27" s="36" t="s">
        <v>1730</v>
      </c>
      <c r="BA27" s="36" t="s">
        <v>1730</v>
      </c>
      <c r="BB27" s="36" t="n">
        <v>6.8</v>
      </c>
      <c r="BC27" s="36" t="n">
        <v>4.2</v>
      </c>
      <c r="BD27" s="36" t="s">
        <v>1730</v>
      </c>
      <c r="BE27" s="36" t="n">
        <v>8.199999999999999</v>
      </c>
      <c r="BF27" s="36" t="n">
        <v>4.1</v>
      </c>
      <c r="BG27" s="36" t="n">
        <v>4.5</v>
      </c>
      <c r="BH27" s="36" t="n">
        <v>5.3</v>
      </c>
      <c r="BI27" s="36" t="n">
        <v>7.3</v>
      </c>
      <c r="BJ27" s="36" t="s">
        <v>1730</v>
      </c>
      <c r="BK27" s="36" t="s">
        <v>1730</v>
      </c>
      <c r="BL27" s="36" t="s">
        <v>1730</v>
      </c>
      <c r="BM27" s="36" t="n">
        <v>6.1</v>
      </c>
      <c r="BN27" s="36" t="n">
        <v>4.9</v>
      </c>
      <c r="BO27" s="36" t="s">
        <v>1730</v>
      </c>
      <c r="BP27" s="36" t="n">
        <v>7.3</v>
      </c>
      <c r="BQ27" s="36" t="s">
        <v>1730</v>
      </c>
      <c r="BR27" s="36" t="s">
        <v>1833</v>
      </c>
      <c r="BS27" s="36" t="s">
        <v>1833</v>
      </c>
      <c r="BT27" s="36" t="s">
        <v>1834</v>
      </c>
      <c r="BU27" s="36" t="s">
        <v>1835</v>
      </c>
      <c r="BV27" s="36" t="n">
        <v>6809</v>
      </c>
      <c r="BW27" s="36" t="s">
        <v>121</v>
      </c>
      <c r="BX27" s="36" t="s">
        <v>1764</v>
      </c>
      <c r="BY27" s="36" t="s">
        <v>1798</v>
      </c>
    </row>
    <row r="28" spans="1:77">
      <c r="A28" s="36" t="n">
        <v>413591</v>
      </c>
      <c r="B28" s="36" t="s">
        <v>370</v>
      </c>
      <c r="C28" s="36" t="s">
        <v>368</v>
      </c>
      <c r="D28" s="36">
        <f>VLOOKUP(C28,原始数据!$A$4:$B$133,2,0)</f>
        <v/>
      </c>
      <c r="E28" s="179" t="s">
        <v>1836</v>
      </c>
      <c r="F28" s="36" t="n">
        <v>6.3</v>
      </c>
      <c r="G28" s="36" t="n">
        <v>6.6</v>
      </c>
      <c r="H28" s="36" t="n">
        <v>7.5</v>
      </c>
      <c r="I28" s="36" t="n">
        <v>8.1</v>
      </c>
      <c r="J28" s="36" t="n">
        <v>5.5</v>
      </c>
      <c r="K28" s="36" t="n">
        <v>7.1</v>
      </c>
      <c r="L28" s="47" t="n">
        <v>7.3</v>
      </c>
      <c r="M28" s="47" t="n">
        <v>7.3</v>
      </c>
      <c r="N28" s="47" t="n">
        <v>5.7</v>
      </c>
      <c r="O28" s="36" t="n">
        <v>2.2</v>
      </c>
      <c r="P28" s="36" t="n">
        <v>4.4</v>
      </c>
      <c r="Q28" s="36" t="n">
        <v>4.8</v>
      </c>
      <c r="R28" s="36" t="n">
        <v>4.2</v>
      </c>
      <c r="S28" s="36" t="n">
        <v>6.4</v>
      </c>
      <c r="T28" s="36" t="n">
        <v>4</v>
      </c>
      <c r="U28" s="36" t="n">
        <v>5.2</v>
      </c>
      <c r="V28" s="36" t="n">
        <v>2.9</v>
      </c>
      <c r="W28" s="36" t="n">
        <v>9.1</v>
      </c>
      <c r="X28" s="36" t="n">
        <v>10</v>
      </c>
      <c r="Y28" s="36" t="n">
        <v>6.5</v>
      </c>
      <c r="Z28" s="36" t="n">
        <v>10</v>
      </c>
      <c r="AA28" s="36" t="n">
        <v>4.9</v>
      </c>
      <c r="AB28" s="36" t="n">
        <v>4.4</v>
      </c>
      <c r="AC28" s="36" t="n">
        <v>7.2</v>
      </c>
      <c r="AD28" s="36" t="n">
        <v>1</v>
      </c>
      <c r="AE28" s="36" t="n">
        <v>4.4</v>
      </c>
      <c r="AF28" s="36" t="n">
        <v>3.1</v>
      </c>
      <c r="AG28" s="36" t="n">
        <v>2.5</v>
      </c>
      <c r="AH28" s="36" t="n">
        <v>7.2</v>
      </c>
      <c r="AI28" s="36" t="n">
        <v>4.8</v>
      </c>
      <c r="AJ28" s="36" t="n">
        <v>5.3</v>
      </c>
      <c r="AK28" s="36" t="n">
        <v>5.6</v>
      </c>
      <c r="AL28" s="36" t="n">
        <v>3.3</v>
      </c>
      <c r="AM28" s="36" t="n">
        <v>1</v>
      </c>
      <c r="AN28" s="36" t="n">
        <v>6</v>
      </c>
      <c r="AO28" s="36" t="n">
        <v>7.5</v>
      </c>
      <c r="AP28" s="36" t="n">
        <v>5.2</v>
      </c>
      <c r="AQ28" s="36" t="n">
        <v>3.2</v>
      </c>
      <c r="AR28" s="36" t="n">
        <v>4.8</v>
      </c>
      <c r="AS28" s="36" t="n">
        <v>7.2</v>
      </c>
      <c r="AT28" s="36" t="s">
        <v>1730</v>
      </c>
      <c r="AU28" s="36" t="s">
        <v>1730</v>
      </c>
      <c r="AV28" s="36" t="n">
        <v>4.4</v>
      </c>
      <c r="AW28" s="36" t="s">
        <v>1730</v>
      </c>
      <c r="AX28" s="36" t="s">
        <v>1730</v>
      </c>
      <c r="AY28" s="36" t="n">
        <v>7.4</v>
      </c>
      <c r="AZ28" s="36" t="s">
        <v>1730</v>
      </c>
      <c r="BA28" s="36" t="s">
        <v>1730</v>
      </c>
      <c r="BB28" s="36" t="n">
        <v>10</v>
      </c>
      <c r="BC28" s="36" t="n">
        <v>7.5</v>
      </c>
      <c r="BD28" s="36" t="s">
        <v>1730</v>
      </c>
      <c r="BE28" s="36" t="n">
        <v>4.5</v>
      </c>
      <c r="BF28" s="36" t="n">
        <v>2.7</v>
      </c>
      <c r="BG28" s="36" t="n">
        <v>5.5</v>
      </c>
      <c r="BH28" s="36" t="n">
        <v>3.7</v>
      </c>
      <c r="BI28" s="36" t="n">
        <v>5.9</v>
      </c>
      <c r="BJ28" s="36" t="s">
        <v>1730</v>
      </c>
      <c r="BK28" s="36" t="s">
        <v>1730</v>
      </c>
      <c r="BL28" s="36" t="s">
        <v>1730</v>
      </c>
      <c r="BM28" s="36" t="n">
        <v>2.4</v>
      </c>
      <c r="BN28" s="36" t="n">
        <v>4.4</v>
      </c>
      <c r="BO28" s="36" t="s">
        <v>1730</v>
      </c>
      <c r="BP28" s="36" t="n">
        <v>4.3</v>
      </c>
      <c r="BQ28" s="36" t="s">
        <v>1730</v>
      </c>
      <c r="BR28" s="36" t="s">
        <v>1837</v>
      </c>
      <c r="BS28" s="36" t="s">
        <v>1837</v>
      </c>
      <c r="BT28" s="36" t="s">
        <v>1838</v>
      </c>
      <c r="BU28" s="36" t="s">
        <v>1839</v>
      </c>
      <c r="BV28" s="36" t="n">
        <v>5138</v>
      </c>
      <c r="BW28" s="36" t="s">
        <v>121</v>
      </c>
      <c r="BX28" s="36" t="s">
        <v>1840</v>
      </c>
      <c r="BY28" s="36" t="s">
        <v>1841</v>
      </c>
    </row>
    <row r="29" spans="1:77">
      <c r="A29" s="36" t="n">
        <v>413591</v>
      </c>
      <c r="B29" s="36" t="s">
        <v>381</v>
      </c>
      <c r="C29" s="36" t="s">
        <v>1842</v>
      </c>
      <c r="D29" s="36">
        <f>VLOOKUP(C29,原始数据!$A$4:$B$133,2,0)</f>
        <v/>
      </c>
      <c r="E29" s="179" t="s">
        <v>1843</v>
      </c>
      <c r="F29" s="36" t="n">
        <v>6.3</v>
      </c>
      <c r="G29" s="36" t="n">
        <v>6.6</v>
      </c>
      <c r="H29" s="36" t="n">
        <v>7.5</v>
      </c>
      <c r="I29" s="36" t="n">
        <v>6.8</v>
      </c>
      <c r="J29" s="36" t="n">
        <v>3.4</v>
      </c>
      <c r="K29" s="36" t="n">
        <v>3.9</v>
      </c>
      <c r="L29" s="47" t="n">
        <v>7.3</v>
      </c>
      <c r="M29" s="47" t="n">
        <v>7.3</v>
      </c>
      <c r="N29" s="47" t="n">
        <v>6.3</v>
      </c>
      <c r="O29" s="36" t="n">
        <v>4</v>
      </c>
      <c r="P29" s="36" t="n">
        <v>8.300000000000001</v>
      </c>
      <c r="Q29" s="36" t="n">
        <v>9.800000000000001</v>
      </c>
      <c r="R29" s="36" t="n">
        <v>6</v>
      </c>
      <c r="S29" s="36" t="n">
        <v>4.5</v>
      </c>
      <c r="T29" s="36" t="n">
        <v>5.7</v>
      </c>
      <c r="U29" s="36" t="n">
        <v>8</v>
      </c>
      <c r="V29" s="36" t="n">
        <v>5.3</v>
      </c>
      <c r="W29" s="36" t="n">
        <v>8.1</v>
      </c>
      <c r="X29" s="36" t="n">
        <v>10</v>
      </c>
      <c r="Y29" s="36" t="n">
        <v>6.5</v>
      </c>
      <c r="Z29" s="36" t="n">
        <v>4.5</v>
      </c>
      <c r="AA29" s="36" t="n">
        <v>3.5</v>
      </c>
      <c r="AB29" s="36" t="n">
        <v>5.1</v>
      </c>
      <c r="AC29" s="36" t="n">
        <v>7.2</v>
      </c>
      <c r="AD29" s="36" t="n">
        <v>3.4</v>
      </c>
      <c r="AE29" s="36" t="n">
        <v>3.3</v>
      </c>
      <c r="AF29" s="36" t="n">
        <v>3.8</v>
      </c>
      <c r="AG29" s="36" t="n">
        <v>5.3</v>
      </c>
      <c r="AH29" s="36" t="n">
        <v>7.2</v>
      </c>
      <c r="AI29" s="36" t="n">
        <v>4.2</v>
      </c>
      <c r="AJ29" s="36" t="n">
        <v>6.2</v>
      </c>
      <c r="AK29" s="36" t="n">
        <v>3.2</v>
      </c>
      <c r="AL29" s="36" t="n">
        <v>2.1</v>
      </c>
      <c r="AM29" s="36" t="n">
        <v>2.8</v>
      </c>
      <c r="AN29" s="36" t="n">
        <v>2.8</v>
      </c>
      <c r="AO29" s="36" t="n">
        <v>9.1</v>
      </c>
      <c r="AP29" s="36" t="n">
        <v>1.5</v>
      </c>
      <c r="AQ29" s="36" t="n">
        <v>10</v>
      </c>
      <c r="AR29" s="36" t="n">
        <v>10</v>
      </c>
      <c r="AS29" s="36" t="n">
        <v>4.5</v>
      </c>
      <c r="AT29" s="36" t="s">
        <v>1730</v>
      </c>
      <c r="AU29" s="36" t="s">
        <v>1730</v>
      </c>
      <c r="AV29" s="36" t="n">
        <v>5.6</v>
      </c>
      <c r="AW29" s="36" t="s">
        <v>1730</v>
      </c>
      <c r="AX29" s="36" t="s">
        <v>1730</v>
      </c>
      <c r="AY29" s="36" t="n">
        <v>7.4</v>
      </c>
      <c r="AZ29" s="36" t="s">
        <v>1730</v>
      </c>
      <c r="BA29" s="36" t="s">
        <v>1730</v>
      </c>
      <c r="BB29" s="36" t="n">
        <v>7.9</v>
      </c>
      <c r="BC29" s="36" t="n">
        <v>7.8</v>
      </c>
      <c r="BD29" s="36" t="s">
        <v>1730</v>
      </c>
      <c r="BE29" s="36" t="n">
        <v>5.3</v>
      </c>
      <c r="BF29" s="36" t="n">
        <v>8.6</v>
      </c>
      <c r="BG29" s="36" t="n">
        <v>5.2</v>
      </c>
      <c r="BH29" s="36" t="n">
        <v>8.300000000000001</v>
      </c>
      <c r="BI29" s="36" t="n">
        <v>8.1</v>
      </c>
      <c r="BJ29" s="36" t="s">
        <v>1730</v>
      </c>
      <c r="BK29" s="36" t="s">
        <v>1730</v>
      </c>
      <c r="BL29" s="36" t="s">
        <v>1730</v>
      </c>
      <c r="BM29" s="36" t="n">
        <v>3.2</v>
      </c>
      <c r="BN29" s="36" t="n">
        <v>4.5</v>
      </c>
      <c r="BO29" s="36" t="s">
        <v>1730</v>
      </c>
      <c r="BP29" s="36" t="n">
        <v>2.8</v>
      </c>
      <c r="BQ29" s="36" t="s">
        <v>1730</v>
      </c>
      <c r="BR29" s="36" t="s">
        <v>1844</v>
      </c>
      <c r="BS29" s="36" t="s">
        <v>1844</v>
      </c>
      <c r="BT29" s="36" t="s">
        <v>1845</v>
      </c>
      <c r="BU29" s="36" t="s">
        <v>1846</v>
      </c>
      <c r="BV29" s="36" t="n">
        <v>6152</v>
      </c>
      <c r="BW29" s="36" t="s">
        <v>121</v>
      </c>
      <c r="BX29" s="36" t="s">
        <v>1739</v>
      </c>
      <c r="BY29" s="36" t="s">
        <v>1750</v>
      </c>
    </row>
    <row r="30" spans="1:77">
      <c r="A30" s="36" t="n">
        <v>413591</v>
      </c>
      <c r="B30" s="36" t="s">
        <v>389</v>
      </c>
      <c r="C30" s="36" t="s">
        <v>386</v>
      </c>
      <c r="D30" s="36">
        <f>VLOOKUP(C30,原始数据!$A$4:$B$133,2,0)</f>
        <v/>
      </c>
      <c r="E30" s="179" t="s">
        <v>1799</v>
      </c>
      <c r="F30" s="36" t="n">
        <v>6.3</v>
      </c>
      <c r="G30" s="36" t="n">
        <v>4.8</v>
      </c>
      <c r="H30" s="36" t="n">
        <v>4</v>
      </c>
      <c r="I30" s="36" t="n">
        <v>4.3</v>
      </c>
      <c r="J30" s="36" t="n">
        <v>6.2</v>
      </c>
      <c r="K30" s="36" t="n">
        <v>5.2</v>
      </c>
      <c r="L30" s="47" t="n">
        <v>4.6</v>
      </c>
      <c r="M30" s="47" t="n">
        <v>7.3</v>
      </c>
      <c r="N30" s="47" t="n">
        <v>7</v>
      </c>
      <c r="O30" s="36" t="n">
        <v>5.2</v>
      </c>
      <c r="P30" s="36" t="n">
        <v>8.300000000000001</v>
      </c>
      <c r="Q30" s="36" t="n">
        <v>4.8</v>
      </c>
      <c r="R30" s="36" t="n">
        <v>5.4</v>
      </c>
      <c r="S30" s="36" t="n">
        <v>8.4</v>
      </c>
      <c r="T30" s="36" t="n">
        <v>5.7</v>
      </c>
      <c r="U30" s="36" t="n">
        <v>6.9</v>
      </c>
      <c r="V30" s="36" t="n">
        <v>7.7</v>
      </c>
      <c r="W30" s="36" t="n">
        <v>7.2</v>
      </c>
      <c r="X30" s="36" t="n">
        <v>10</v>
      </c>
      <c r="Y30" s="36" t="n">
        <v>8.5</v>
      </c>
      <c r="Z30" s="36" t="n">
        <v>8.5</v>
      </c>
      <c r="AA30" s="36" t="n">
        <v>5.5</v>
      </c>
      <c r="AB30" s="36" t="n">
        <v>1</v>
      </c>
      <c r="AC30" s="36" t="n">
        <v>5.5</v>
      </c>
      <c r="AD30" s="36" t="n">
        <v>6.1</v>
      </c>
      <c r="AE30" s="36" t="n">
        <v>6</v>
      </c>
      <c r="AF30" s="36" t="n">
        <v>5.2</v>
      </c>
      <c r="AG30" s="36" t="n">
        <v>8.1</v>
      </c>
      <c r="AH30" s="36" t="n">
        <v>1</v>
      </c>
      <c r="AI30" s="36" t="n">
        <v>6.5</v>
      </c>
      <c r="AJ30" s="36" t="n">
        <v>6.2</v>
      </c>
      <c r="AK30" s="36" t="n">
        <v>5.6</v>
      </c>
      <c r="AL30" s="36" t="n">
        <v>4.4</v>
      </c>
      <c r="AM30" s="36" t="n">
        <v>4.6</v>
      </c>
      <c r="AN30" s="36" t="n">
        <v>6</v>
      </c>
      <c r="AO30" s="36" t="n">
        <v>5.9</v>
      </c>
      <c r="AP30" s="36" t="n">
        <v>5.8</v>
      </c>
      <c r="AQ30" s="36" t="n">
        <v>6.9</v>
      </c>
      <c r="AR30" s="36" t="n">
        <v>8.199999999999999</v>
      </c>
      <c r="AS30" s="36" t="n">
        <v>5.2</v>
      </c>
      <c r="AT30" s="36" t="s">
        <v>1730</v>
      </c>
      <c r="AU30" s="36" t="s">
        <v>1730</v>
      </c>
      <c r="AV30" s="36" t="n">
        <v>5</v>
      </c>
      <c r="AW30" s="36" t="s">
        <v>1730</v>
      </c>
      <c r="AX30" s="36" t="s">
        <v>1730</v>
      </c>
      <c r="AY30" s="36" t="n">
        <v>4.8</v>
      </c>
      <c r="AZ30" s="36" t="s">
        <v>1730</v>
      </c>
      <c r="BA30" s="36" t="s">
        <v>1730</v>
      </c>
      <c r="BB30" s="36" t="n">
        <v>10</v>
      </c>
      <c r="BC30" s="36" t="n">
        <v>6.8</v>
      </c>
      <c r="BD30" s="36" t="s">
        <v>1730</v>
      </c>
      <c r="BE30" s="36" t="n">
        <v>7.1</v>
      </c>
      <c r="BF30" s="36" t="n">
        <v>6.5</v>
      </c>
      <c r="BG30" s="36" t="n">
        <v>3.3</v>
      </c>
      <c r="BH30" s="36" t="n">
        <v>7.9</v>
      </c>
      <c r="BI30" s="36" t="n">
        <v>8.300000000000001</v>
      </c>
      <c r="BJ30" s="36" t="s">
        <v>1730</v>
      </c>
      <c r="BK30" s="36" t="s">
        <v>1730</v>
      </c>
      <c r="BL30" s="36" t="s">
        <v>1730</v>
      </c>
      <c r="BM30" s="36" t="n">
        <v>5.8</v>
      </c>
      <c r="BN30" s="36" t="n">
        <v>5.5</v>
      </c>
      <c r="BO30" s="36" t="s">
        <v>1730</v>
      </c>
      <c r="BP30" s="36" t="n">
        <v>5.3</v>
      </c>
      <c r="BQ30" s="36" t="s">
        <v>1730</v>
      </c>
      <c r="BR30" s="36" t="s">
        <v>1847</v>
      </c>
      <c r="BS30" s="36" t="s">
        <v>1847</v>
      </c>
      <c r="BT30" s="36" t="s">
        <v>1848</v>
      </c>
      <c r="BU30" s="36" t="s">
        <v>1849</v>
      </c>
      <c r="BV30" s="36" t="n">
        <v>5655</v>
      </c>
      <c r="BW30" s="36" t="s">
        <v>121</v>
      </c>
      <c r="BX30" s="36" t="s">
        <v>1815</v>
      </c>
      <c r="BY30" s="36" t="s">
        <v>1735</v>
      </c>
    </row>
    <row r="31" spans="1:77">
      <c r="A31" s="36" t="n">
        <v>413591</v>
      </c>
      <c r="B31" s="36" t="s">
        <v>399</v>
      </c>
      <c r="C31" s="36" t="s">
        <v>396</v>
      </c>
      <c r="D31" s="36">
        <f>VLOOKUP(C31,原始数据!$A$4:$B$133,2,0)</f>
        <v/>
      </c>
      <c r="E31" s="179" t="s">
        <v>1799</v>
      </c>
      <c r="F31" s="36" t="n">
        <v>4.4</v>
      </c>
      <c r="G31" s="36" t="n">
        <v>3</v>
      </c>
      <c r="H31" s="36" t="n">
        <v>7.5</v>
      </c>
      <c r="I31" s="36" t="n">
        <v>6.2</v>
      </c>
      <c r="J31" s="36" t="n">
        <v>5.5</v>
      </c>
      <c r="K31" s="36" t="n">
        <v>2</v>
      </c>
      <c r="L31" s="47" t="n">
        <v>7.3</v>
      </c>
      <c r="M31" s="47" t="n">
        <v>5.5</v>
      </c>
      <c r="N31" s="47" t="n">
        <v>6.3</v>
      </c>
      <c r="O31" s="36" t="n">
        <v>5.2</v>
      </c>
      <c r="P31" s="36" t="n">
        <v>6.3</v>
      </c>
      <c r="Q31" s="36" t="n">
        <v>8.1</v>
      </c>
      <c r="R31" s="36" t="n">
        <v>3.6</v>
      </c>
      <c r="S31" s="36" t="n">
        <v>8.4</v>
      </c>
      <c r="T31" s="36" t="n">
        <v>4</v>
      </c>
      <c r="U31" s="36" t="n">
        <v>8</v>
      </c>
      <c r="V31" s="36" t="n">
        <v>5.9</v>
      </c>
      <c r="W31" s="36" t="n">
        <v>7.2</v>
      </c>
      <c r="X31" s="36" t="n">
        <v>10</v>
      </c>
      <c r="Y31" s="36" t="n">
        <v>6.5</v>
      </c>
      <c r="Z31" s="36" t="n">
        <v>2.5</v>
      </c>
      <c r="AA31" s="36" t="n">
        <v>3.5</v>
      </c>
      <c r="AB31" s="36" t="n">
        <v>5.8</v>
      </c>
      <c r="AC31" s="36" t="n">
        <v>5.5</v>
      </c>
      <c r="AD31" s="36" t="n">
        <v>6.1</v>
      </c>
      <c r="AE31" s="36" t="n">
        <v>8.699999999999999</v>
      </c>
      <c r="AF31" s="36" t="n">
        <v>8</v>
      </c>
      <c r="AG31" s="36" t="n">
        <v>9.1</v>
      </c>
      <c r="AH31" s="36" t="n">
        <v>2.1</v>
      </c>
      <c r="AI31" s="36" t="n">
        <v>4.2</v>
      </c>
      <c r="AJ31" s="36" t="n">
        <v>7.2</v>
      </c>
      <c r="AK31" s="36" t="n">
        <v>5.6</v>
      </c>
      <c r="AL31" s="36" t="n">
        <v>4.4</v>
      </c>
      <c r="AM31" s="36" t="n">
        <v>6.9</v>
      </c>
      <c r="AN31" s="36" t="n">
        <v>7.6</v>
      </c>
      <c r="AO31" s="36" t="n">
        <v>7.5</v>
      </c>
      <c r="AP31" s="36" t="n">
        <v>4.2</v>
      </c>
      <c r="AQ31" s="36" t="n">
        <v>5</v>
      </c>
      <c r="AR31" s="36" t="n">
        <v>4.8</v>
      </c>
      <c r="AS31" s="36" t="n">
        <v>4.4</v>
      </c>
      <c r="AT31" s="36" t="s">
        <v>1730</v>
      </c>
      <c r="AU31" s="36" t="s">
        <v>1730</v>
      </c>
      <c r="AV31" s="36" t="n">
        <v>4.9</v>
      </c>
      <c r="AW31" s="36" t="s">
        <v>1730</v>
      </c>
      <c r="AX31" s="36" t="s">
        <v>1730</v>
      </c>
      <c r="AY31" s="36" t="n">
        <v>4.7</v>
      </c>
      <c r="AZ31" s="36" t="s">
        <v>1730</v>
      </c>
      <c r="BA31" s="36" t="s">
        <v>1730</v>
      </c>
      <c r="BB31" s="36" t="n">
        <v>6.8</v>
      </c>
      <c r="BC31" s="36" t="n">
        <v>6.9</v>
      </c>
      <c r="BD31" s="36" t="s">
        <v>1730</v>
      </c>
      <c r="BE31" s="36" t="n">
        <v>5.2</v>
      </c>
      <c r="BF31" s="36" t="n">
        <v>7.2</v>
      </c>
      <c r="BG31" s="36" t="n">
        <v>4.7</v>
      </c>
      <c r="BH31" s="36" t="n">
        <v>4.1</v>
      </c>
      <c r="BI31" s="36" t="n">
        <v>8</v>
      </c>
      <c r="BJ31" s="36" t="s">
        <v>1730</v>
      </c>
      <c r="BK31" s="36" t="s">
        <v>1730</v>
      </c>
      <c r="BL31" s="36" t="s">
        <v>1730</v>
      </c>
      <c r="BM31" s="36" t="n">
        <v>7.9</v>
      </c>
      <c r="BN31" s="36" t="n">
        <v>8.5</v>
      </c>
      <c r="BO31" s="36" t="s">
        <v>1730</v>
      </c>
      <c r="BP31" s="36" t="n">
        <v>5.9</v>
      </c>
      <c r="BQ31" s="36" t="s">
        <v>1730</v>
      </c>
      <c r="BR31" s="36" t="s">
        <v>1850</v>
      </c>
      <c r="BS31" s="36" t="s">
        <v>1850</v>
      </c>
      <c r="BT31" s="36" t="s">
        <v>1851</v>
      </c>
      <c r="BU31" s="36" t="s">
        <v>1852</v>
      </c>
      <c r="BV31" s="36" t="n">
        <v>4820</v>
      </c>
      <c r="BW31" s="36" t="s">
        <v>121</v>
      </c>
      <c r="BX31" s="36" t="s">
        <v>1810</v>
      </c>
      <c r="BY31" s="36" t="s">
        <v>1791</v>
      </c>
    </row>
    <row r="32" spans="1:77">
      <c r="A32" s="36" t="n">
        <v>413591</v>
      </c>
      <c r="B32" s="36" t="s">
        <v>406</v>
      </c>
      <c r="C32" s="36" t="s">
        <v>403</v>
      </c>
      <c r="D32" s="36">
        <f>VLOOKUP(C32,原始数据!$A$4:$B$133,2,0)</f>
        <v/>
      </c>
      <c r="E32" s="179" t="s">
        <v>1751</v>
      </c>
      <c r="F32" s="36" t="n">
        <v>2.5</v>
      </c>
      <c r="G32" s="36" t="n">
        <v>3</v>
      </c>
      <c r="H32" s="36" t="n">
        <v>4</v>
      </c>
      <c r="I32" s="36" t="n">
        <v>8.1</v>
      </c>
      <c r="J32" s="36" t="n">
        <v>7.6</v>
      </c>
      <c r="K32" s="36" t="n">
        <v>6.5</v>
      </c>
      <c r="L32" s="47" t="n">
        <v>5.5</v>
      </c>
      <c r="M32" s="47" t="n">
        <v>5.5</v>
      </c>
      <c r="N32" s="47" t="n">
        <v>8.300000000000001</v>
      </c>
      <c r="O32" s="36" t="n">
        <v>7.7</v>
      </c>
      <c r="P32" s="36" t="n">
        <v>6.3</v>
      </c>
      <c r="Q32" s="36" t="n">
        <v>3.1</v>
      </c>
      <c r="R32" s="36" t="n">
        <v>8.300000000000001</v>
      </c>
      <c r="S32" s="36" t="n">
        <v>2.5</v>
      </c>
      <c r="T32" s="36" t="n">
        <v>5.7</v>
      </c>
      <c r="U32" s="36" t="n">
        <v>4.6</v>
      </c>
      <c r="V32" s="36" t="n">
        <v>7.1</v>
      </c>
      <c r="W32" s="36" t="n">
        <v>8.1</v>
      </c>
      <c r="X32" s="36" t="n">
        <v>4.5</v>
      </c>
      <c r="Y32" s="36" t="n">
        <v>2.5</v>
      </c>
      <c r="Z32" s="36" t="n">
        <v>6.5</v>
      </c>
      <c r="AA32" s="36" t="n">
        <v>8.300000000000001</v>
      </c>
      <c r="AB32" s="36" t="n">
        <v>6.6</v>
      </c>
      <c r="AC32" s="36" t="n">
        <v>3.8</v>
      </c>
      <c r="AD32" s="36" t="n">
        <v>5.4</v>
      </c>
      <c r="AE32" s="36" t="n">
        <v>4.4</v>
      </c>
      <c r="AF32" s="36" t="n">
        <v>8.699999999999999</v>
      </c>
      <c r="AG32" s="36" t="n">
        <v>5.3</v>
      </c>
      <c r="AH32" s="36" t="n">
        <v>3.2</v>
      </c>
      <c r="AI32" s="36" t="n">
        <v>7.1</v>
      </c>
      <c r="AJ32" s="36" t="n">
        <v>8.1</v>
      </c>
      <c r="AK32" s="36" t="n">
        <v>5.6</v>
      </c>
      <c r="AL32" s="36" t="n">
        <v>6.2</v>
      </c>
      <c r="AM32" s="36" t="n">
        <v>8.1</v>
      </c>
      <c r="AN32" s="36" t="n">
        <v>9.199999999999999</v>
      </c>
      <c r="AO32" s="36" t="n">
        <v>2.7</v>
      </c>
      <c r="AP32" s="36" t="n">
        <v>8.5</v>
      </c>
      <c r="AQ32" s="36" t="n">
        <v>3.2</v>
      </c>
      <c r="AR32" s="36" t="n">
        <v>6.5</v>
      </c>
      <c r="AS32" s="36" t="n">
        <v>7.8</v>
      </c>
      <c r="AT32" s="36" t="s">
        <v>1730</v>
      </c>
      <c r="AU32" s="36" t="s">
        <v>1730</v>
      </c>
      <c r="AV32" s="36" t="n">
        <v>5</v>
      </c>
      <c r="AW32" s="36" t="s">
        <v>1730</v>
      </c>
      <c r="AX32" s="36" t="s">
        <v>1730</v>
      </c>
      <c r="AY32" s="36" t="n">
        <v>2</v>
      </c>
      <c r="AZ32" s="36" t="s">
        <v>1730</v>
      </c>
      <c r="BA32" s="36" t="s">
        <v>1730</v>
      </c>
      <c r="BB32" s="36" t="n">
        <v>3.9</v>
      </c>
      <c r="BC32" s="36" t="n">
        <v>7</v>
      </c>
      <c r="BD32" s="36" t="s">
        <v>1730</v>
      </c>
      <c r="BE32" s="36" t="n">
        <v>5.5</v>
      </c>
      <c r="BF32" s="36" t="n">
        <v>5.8</v>
      </c>
      <c r="BG32" s="36" t="n">
        <v>6.6</v>
      </c>
      <c r="BH32" s="36" t="n">
        <v>6.4</v>
      </c>
      <c r="BI32" s="36" t="n">
        <v>7.3</v>
      </c>
      <c r="BJ32" s="36" t="s">
        <v>1730</v>
      </c>
      <c r="BK32" s="36" t="s">
        <v>1730</v>
      </c>
      <c r="BL32" s="36" t="s">
        <v>1730</v>
      </c>
      <c r="BM32" s="36" t="n">
        <v>6.3</v>
      </c>
      <c r="BN32" s="36" t="n">
        <v>7.4</v>
      </c>
      <c r="BO32" s="36" t="s">
        <v>1730</v>
      </c>
      <c r="BP32" s="36" t="n">
        <v>7.3</v>
      </c>
      <c r="BQ32" s="36" t="s">
        <v>1730</v>
      </c>
      <c r="BR32" s="36" t="s">
        <v>1853</v>
      </c>
      <c r="BS32" s="36" t="s">
        <v>1853</v>
      </c>
      <c r="BT32" s="36" t="s">
        <v>1854</v>
      </c>
      <c r="BU32" s="36" t="s">
        <v>1855</v>
      </c>
      <c r="BV32" s="36" t="n">
        <v>6091</v>
      </c>
      <c r="BW32" s="36" t="s">
        <v>177</v>
      </c>
      <c r="BX32" s="36" t="s">
        <v>1791</v>
      </c>
      <c r="BY32" s="36" t="s">
        <v>1791</v>
      </c>
    </row>
    <row r="33" spans="1:77">
      <c r="A33" s="36" t="n">
        <v>413591</v>
      </c>
      <c r="B33" s="36" t="s">
        <v>413</v>
      </c>
      <c r="C33" s="36" t="s">
        <v>410</v>
      </c>
      <c r="D33" s="36">
        <f>VLOOKUP(C33,原始数据!$A$4:$B$133,2,0)</f>
        <v/>
      </c>
      <c r="E33" s="179" t="s">
        <v>1771</v>
      </c>
      <c r="F33" s="36" t="n">
        <v>2.5</v>
      </c>
      <c r="G33" s="36" t="n">
        <v>3</v>
      </c>
      <c r="H33" s="36" t="n">
        <v>4</v>
      </c>
      <c r="I33" s="36" t="n">
        <v>9.300000000000001</v>
      </c>
      <c r="J33" s="36" t="n">
        <v>4.8</v>
      </c>
      <c r="K33" s="36" t="n">
        <v>5.8</v>
      </c>
      <c r="L33" s="47" t="n">
        <v>1.9</v>
      </c>
      <c r="M33" s="47" t="n">
        <v>5.5</v>
      </c>
      <c r="N33" s="47" t="n">
        <v>8.300000000000001</v>
      </c>
      <c r="O33" s="36" t="n">
        <v>6.4</v>
      </c>
      <c r="P33" s="36" t="n">
        <v>4.4</v>
      </c>
      <c r="Q33" s="36" t="n">
        <v>8.1</v>
      </c>
      <c r="R33" s="36" t="n">
        <v>3.6</v>
      </c>
      <c r="S33" s="36" t="n">
        <v>2.5</v>
      </c>
      <c r="T33" s="36" t="n">
        <v>7.5</v>
      </c>
      <c r="U33" s="36" t="n">
        <v>9.1</v>
      </c>
      <c r="V33" s="36" t="n">
        <v>9.5</v>
      </c>
      <c r="W33" s="36" t="n">
        <v>6.2</v>
      </c>
      <c r="X33" s="36" t="n">
        <v>10</v>
      </c>
      <c r="Y33" s="36" t="n">
        <v>2.5</v>
      </c>
      <c r="Z33" s="36" t="n">
        <v>4.5</v>
      </c>
      <c r="AA33" s="36" t="n">
        <v>2.1</v>
      </c>
      <c r="AB33" s="36" t="n">
        <v>1</v>
      </c>
      <c r="AC33" s="36" t="n">
        <v>3.8</v>
      </c>
      <c r="AD33" s="36" t="n">
        <v>8.1</v>
      </c>
      <c r="AE33" s="36" t="n">
        <v>8.699999999999999</v>
      </c>
      <c r="AF33" s="36" t="n">
        <v>6.6</v>
      </c>
      <c r="AG33" s="36" t="n">
        <v>4.4</v>
      </c>
      <c r="AH33" s="36" t="n">
        <v>2.6</v>
      </c>
      <c r="AI33" s="36" t="n">
        <v>5.9</v>
      </c>
      <c r="AJ33" s="36" t="n">
        <v>6.2</v>
      </c>
      <c r="AK33" s="36" t="n">
        <v>5.6</v>
      </c>
      <c r="AL33" s="36" t="n">
        <v>3.8</v>
      </c>
      <c r="AM33" s="36" t="n">
        <v>5.8</v>
      </c>
      <c r="AN33" s="36" t="n">
        <v>7.6</v>
      </c>
      <c r="AO33" s="36" t="n">
        <v>5.9</v>
      </c>
      <c r="AP33" s="36" t="n">
        <v>5.2</v>
      </c>
      <c r="AQ33" s="36" t="n">
        <v>6.9</v>
      </c>
      <c r="AR33" s="36" t="n">
        <v>4.8</v>
      </c>
      <c r="AS33" s="36" t="n">
        <v>6.9</v>
      </c>
      <c r="AT33" s="36" t="s">
        <v>1730</v>
      </c>
      <c r="AU33" s="36" t="s">
        <v>1730</v>
      </c>
      <c r="AV33" s="36" t="n">
        <v>3.6</v>
      </c>
      <c r="AW33" s="36" t="s">
        <v>1730</v>
      </c>
      <c r="AX33" s="36" t="s">
        <v>1730</v>
      </c>
      <c r="AY33" s="36" t="n">
        <v>2</v>
      </c>
      <c r="AZ33" s="36" t="s">
        <v>1730</v>
      </c>
      <c r="BA33" s="36" t="s">
        <v>1730</v>
      </c>
      <c r="BB33" s="36" t="n">
        <v>5.8</v>
      </c>
      <c r="BC33" s="36" t="n">
        <v>5.1</v>
      </c>
      <c r="BD33" s="36" t="s">
        <v>1730</v>
      </c>
      <c r="BE33" s="36" t="n">
        <v>4</v>
      </c>
      <c r="BF33" s="36" t="n">
        <v>6.8</v>
      </c>
      <c r="BG33" s="36" t="n">
        <v>1</v>
      </c>
      <c r="BH33" s="36" t="n">
        <v>5.7</v>
      </c>
      <c r="BI33" s="36" t="n">
        <v>9.9</v>
      </c>
      <c r="BJ33" s="36" t="s">
        <v>1730</v>
      </c>
      <c r="BK33" s="36" t="s">
        <v>1730</v>
      </c>
      <c r="BL33" s="36" t="s">
        <v>1730</v>
      </c>
      <c r="BM33" s="36" t="n">
        <v>8.1</v>
      </c>
      <c r="BN33" s="36" t="n">
        <v>7</v>
      </c>
      <c r="BO33" s="36" t="s">
        <v>1730</v>
      </c>
      <c r="BP33" s="36" t="n">
        <v>5</v>
      </c>
      <c r="BQ33" s="36" t="s">
        <v>1730</v>
      </c>
      <c r="BR33" s="36" t="s">
        <v>1856</v>
      </c>
      <c r="BS33" s="36" t="s">
        <v>1856</v>
      </c>
      <c r="BT33" s="36" t="s">
        <v>1857</v>
      </c>
      <c r="BU33" s="36" t="s">
        <v>1858</v>
      </c>
      <c r="BV33" s="36" t="n">
        <v>3903</v>
      </c>
      <c r="BW33" s="36" t="s">
        <v>121</v>
      </c>
      <c r="BX33" s="36" t="s">
        <v>1775</v>
      </c>
      <c r="BY33" s="36" t="s">
        <v>1859</v>
      </c>
    </row>
    <row r="34" spans="1:77">
      <c r="A34" s="36" t="n">
        <v>413591</v>
      </c>
      <c r="B34" s="36" t="s">
        <v>424</v>
      </c>
      <c r="C34" s="36" t="s">
        <v>419</v>
      </c>
      <c r="D34" s="36">
        <f>VLOOKUP(C34,原始数据!$A$4:$B$133,2,0)</f>
        <v/>
      </c>
      <c r="E34" s="179" t="s">
        <v>1766</v>
      </c>
      <c r="F34" s="36" t="n">
        <v>6.3</v>
      </c>
      <c r="G34" s="36" t="n">
        <v>4.8</v>
      </c>
      <c r="H34" s="36" t="n">
        <v>5.7</v>
      </c>
      <c r="I34" s="36" t="n">
        <v>8.699999999999999</v>
      </c>
      <c r="J34" s="36" t="n">
        <v>9.1</v>
      </c>
      <c r="K34" s="36" t="n">
        <v>9</v>
      </c>
      <c r="L34" s="47" t="n">
        <v>4.6</v>
      </c>
      <c r="M34" s="47" t="n">
        <v>3.7</v>
      </c>
      <c r="N34" s="47" t="n">
        <v>8.300000000000001</v>
      </c>
      <c r="O34" s="36" t="n">
        <v>7.1</v>
      </c>
      <c r="P34" s="36" t="n">
        <v>4.4</v>
      </c>
      <c r="Q34" s="36" t="n">
        <v>3.1</v>
      </c>
      <c r="R34" s="36" t="n">
        <v>8.300000000000001</v>
      </c>
      <c r="S34" s="36" t="n">
        <v>4.5</v>
      </c>
      <c r="T34" s="36" t="n">
        <v>7.5</v>
      </c>
      <c r="U34" s="36" t="n">
        <v>5.2</v>
      </c>
      <c r="V34" s="36" t="n">
        <v>7.1</v>
      </c>
      <c r="W34" s="36" t="n">
        <v>7.2</v>
      </c>
      <c r="X34" s="36" t="n">
        <v>6.5</v>
      </c>
      <c r="Y34" s="36" t="n">
        <v>1</v>
      </c>
      <c r="Z34" s="36" t="n">
        <v>6.5</v>
      </c>
      <c r="AA34" s="36" t="n">
        <v>8.9</v>
      </c>
      <c r="AB34" s="36" t="n">
        <v>6.6</v>
      </c>
      <c r="AC34" s="36" t="n">
        <v>7.2</v>
      </c>
      <c r="AD34" s="36" t="n">
        <v>8.800000000000001</v>
      </c>
      <c r="AE34" s="36" t="n">
        <v>8.1</v>
      </c>
      <c r="AF34" s="36" t="n">
        <v>8.699999999999999</v>
      </c>
      <c r="AG34" s="36" t="n">
        <v>9.1</v>
      </c>
      <c r="AH34" s="36" t="n">
        <v>3.8</v>
      </c>
      <c r="AI34" s="36" t="n">
        <v>9.5</v>
      </c>
      <c r="AJ34" s="36" t="n">
        <v>6.2</v>
      </c>
      <c r="AK34" s="36" t="n">
        <v>6.8</v>
      </c>
      <c r="AL34" s="36" t="n">
        <v>5</v>
      </c>
      <c r="AM34" s="36" t="n">
        <v>8.699999999999999</v>
      </c>
      <c r="AN34" s="36" t="n">
        <v>9.199999999999999</v>
      </c>
      <c r="AO34" s="36" t="n">
        <v>7.5</v>
      </c>
      <c r="AP34" s="36" t="n">
        <v>4.2</v>
      </c>
      <c r="AQ34" s="36" t="n">
        <v>8.699999999999999</v>
      </c>
      <c r="AR34" s="36" t="n">
        <v>6.5</v>
      </c>
      <c r="AS34" s="36" t="n">
        <v>9.699999999999999</v>
      </c>
      <c r="AT34" s="36" t="s">
        <v>1730</v>
      </c>
      <c r="AU34" s="36" t="s">
        <v>1730</v>
      </c>
      <c r="AV34" s="36" t="n">
        <v>8.6</v>
      </c>
      <c r="AW34" s="36" t="s">
        <v>1730</v>
      </c>
      <c r="AX34" s="36" t="s">
        <v>1730</v>
      </c>
      <c r="AY34" s="36" t="n">
        <v>5.6</v>
      </c>
      <c r="AZ34" s="36" t="s">
        <v>1730</v>
      </c>
      <c r="BA34" s="36" t="s">
        <v>1730</v>
      </c>
      <c r="BB34" s="36" t="n">
        <v>4.2</v>
      </c>
      <c r="BC34" s="36" t="n">
        <v>5.6</v>
      </c>
      <c r="BD34" s="36" t="s">
        <v>1730</v>
      </c>
      <c r="BE34" s="36" t="n">
        <v>7.5</v>
      </c>
      <c r="BF34" s="36" t="n">
        <v>4.4</v>
      </c>
      <c r="BG34" s="36" t="n">
        <v>8.5</v>
      </c>
      <c r="BH34" s="36" t="n">
        <v>7.1</v>
      </c>
      <c r="BI34" s="36" t="n">
        <v>7.1</v>
      </c>
      <c r="BJ34" s="36" t="s">
        <v>1730</v>
      </c>
      <c r="BK34" s="36" t="s">
        <v>1730</v>
      </c>
      <c r="BL34" s="36" t="s">
        <v>1730</v>
      </c>
      <c r="BM34" s="36" t="n">
        <v>9</v>
      </c>
      <c r="BN34" s="36" t="n">
        <v>10</v>
      </c>
      <c r="BO34" s="36" t="s">
        <v>1730</v>
      </c>
      <c r="BP34" s="36" t="n">
        <v>6.3</v>
      </c>
      <c r="BQ34" s="36" t="s">
        <v>1730</v>
      </c>
      <c r="BR34" s="36" t="s">
        <v>1860</v>
      </c>
      <c r="BS34" s="36" t="s">
        <v>1860</v>
      </c>
      <c r="BT34" s="36" t="s">
        <v>1861</v>
      </c>
      <c r="BU34" s="36" t="s">
        <v>1862</v>
      </c>
      <c r="BV34" s="36" t="n">
        <v>1954</v>
      </c>
      <c r="BW34" s="36" t="s">
        <v>335</v>
      </c>
      <c r="BX34" s="36" t="s">
        <v>1791</v>
      </c>
      <c r="BY34" s="36" t="s">
        <v>1783</v>
      </c>
    </row>
    <row r="35" spans="1:77">
      <c r="A35" s="36" t="n">
        <v>413591</v>
      </c>
      <c r="B35" s="36" t="s">
        <v>431</v>
      </c>
      <c r="C35" s="36" t="s">
        <v>428</v>
      </c>
      <c r="D35" s="36">
        <f>VLOOKUP(C35,原始数据!$A$4:$B$133,2,0)</f>
        <v/>
      </c>
      <c r="E35" s="179" t="s">
        <v>1863</v>
      </c>
      <c r="F35" s="36" t="n">
        <v>6.3</v>
      </c>
      <c r="G35" s="36" t="n">
        <v>8.4</v>
      </c>
      <c r="H35" s="36" t="n">
        <v>7.5</v>
      </c>
      <c r="I35" s="36" t="n">
        <v>8.1</v>
      </c>
      <c r="J35" s="36" t="n">
        <v>7.6</v>
      </c>
      <c r="K35" s="36" t="n">
        <v>9</v>
      </c>
      <c r="L35" s="47" t="n">
        <v>7.3</v>
      </c>
      <c r="M35" s="47" t="n">
        <v>7.3</v>
      </c>
      <c r="N35" s="47" t="n">
        <v>6.3</v>
      </c>
      <c r="O35" s="36" t="n">
        <v>4.6</v>
      </c>
      <c r="P35" s="36" t="n">
        <v>8.300000000000001</v>
      </c>
      <c r="Q35" s="36" t="n">
        <v>3.1</v>
      </c>
      <c r="R35" s="36" t="n">
        <v>8.300000000000001</v>
      </c>
      <c r="S35" s="36" t="n">
        <v>6.4</v>
      </c>
      <c r="T35" s="36" t="n">
        <v>4</v>
      </c>
      <c r="U35" s="36" t="n">
        <v>6.9</v>
      </c>
      <c r="V35" s="36" t="n">
        <v>8.300000000000001</v>
      </c>
      <c r="W35" s="36" t="n">
        <v>8.1</v>
      </c>
      <c r="X35" s="36" t="n">
        <v>10</v>
      </c>
      <c r="Y35" s="36" t="n">
        <v>4.5</v>
      </c>
      <c r="Z35" s="36" t="n">
        <v>6.5</v>
      </c>
      <c r="AA35" s="36" t="n">
        <v>5.5</v>
      </c>
      <c r="AB35" s="36" t="n">
        <v>4.4</v>
      </c>
      <c r="AC35" s="36" t="n">
        <v>7.2</v>
      </c>
      <c r="AD35" s="36" t="n">
        <v>9.4</v>
      </c>
      <c r="AE35" s="36" t="n">
        <v>8.699999999999999</v>
      </c>
      <c r="AF35" s="36" t="n">
        <v>7.3</v>
      </c>
      <c r="AG35" s="36" t="n">
        <v>8.1</v>
      </c>
      <c r="AH35" s="36" t="n">
        <v>2.1</v>
      </c>
      <c r="AI35" s="36" t="n">
        <v>8.9</v>
      </c>
      <c r="AJ35" s="36" t="n">
        <v>8.1</v>
      </c>
      <c r="AK35" s="36" t="n">
        <v>6.8</v>
      </c>
      <c r="AL35" s="36" t="n">
        <v>5</v>
      </c>
      <c r="AM35" s="36" t="n">
        <v>8.699999999999999</v>
      </c>
      <c r="AN35" s="36" t="n">
        <v>6</v>
      </c>
      <c r="AO35" s="36" t="n">
        <v>7.5</v>
      </c>
      <c r="AP35" s="36" t="n">
        <v>9</v>
      </c>
      <c r="AQ35" s="36" t="n">
        <v>5</v>
      </c>
      <c r="AR35" s="36" t="n">
        <v>3</v>
      </c>
      <c r="AS35" s="36" t="n">
        <v>8.800000000000001</v>
      </c>
      <c r="AT35" s="36" t="s">
        <v>1730</v>
      </c>
      <c r="AU35" s="36" t="s">
        <v>1730</v>
      </c>
      <c r="AV35" s="36" t="n">
        <v>6.9</v>
      </c>
      <c r="AW35" s="36" t="s">
        <v>1730</v>
      </c>
      <c r="AX35" s="36" t="s">
        <v>1730</v>
      </c>
      <c r="AY35" s="36" t="n">
        <v>8.300000000000001</v>
      </c>
      <c r="AZ35" s="36" t="s">
        <v>1730</v>
      </c>
      <c r="BA35" s="36" t="s">
        <v>1730</v>
      </c>
      <c r="BB35" s="36" t="n">
        <v>7.9</v>
      </c>
      <c r="BC35" s="36" t="n">
        <v>7.8</v>
      </c>
      <c r="BD35" s="36" t="s">
        <v>1730</v>
      </c>
      <c r="BE35" s="36" t="n">
        <v>6.7</v>
      </c>
      <c r="BF35" s="36" t="n">
        <v>5.2</v>
      </c>
      <c r="BG35" s="36" t="n">
        <v>5.8</v>
      </c>
      <c r="BH35" s="36" t="n">
        <v>5.8</v>
      </c>
      <c r="BI35" s="36" t="n">
        <v>9.1</v>
      </c>
      <c r="BJ35" s="36" t="s">
        <v>1730</v>
      </c>
      <c r="BK35" s="36" t="s">
        <v>1730</v>
      </c>
      <c r="BL35" s="36" t="s">
        <v>1730</v>
      </c>
      <c r="BM35" s="36" t="n">
        <v>8.9</v>
      </c>
      <c r="BN35" s="36" t="n">
        <v>8.6</v>
      </c>
      <c r="BO35" s="36" t="s">
        <v>1730</v>
      </c>
      <c r="BP35" s="36" t="n">
        <v>7.3</v>
      </c>
      <c r="BQ35" s="36" t="s">
        <v>1730</v>
      </c>
      <c r="BR35" s="36" t="s">
        <v>1864</v>
      </c>
      <c r="BS35" s="36" t="s">
        <v>1864</v>
      </c>
      <c r="BT35" s="36" t="s">
        <v>1865</v>
      </c>
      <c r="BU35" s="36" t="s">
        <v>1866</v>
      </c>
      <c r="BV35" s="36" t="n">
        <v>5204</v>
      </c>
      <c r="BW35" s="36" t="s">
        <v>177</v>
      </c>
      <c r="BX35" s="36" t="s">
        <v>1791</v>
      </c>
      <c r="BY35" s="36" t="s">
        <v>1765</v>
      </c>
    </row>
    <row r="36" spans="1:77">
      <c r="A36" s="36" t="n">
        <v>413591</v>
      </c>
      <c r="B36" s="36" t="s">
        <v>440</v>
      </c>
      <c r="C36" s="36" t="s">
        <v>437</v>
      </c>
      <c r="D36" s="36">
        <f>VLOOKUP(C36,原始数据!$A$4:$B$133,2,0)</f>
        <v/>
      </c>
      <c r="E36" s="179" t="s">
        <v>1793</v>
      </c>
      <c r="F36" s="36" t="n">
        <v>6.3</v>
      </c>
      <c r="G36" s="36" t="n">
        <v>4.8</v>
      </c>
      <c r="H36" s="36" t="n">
        <v>7.5</v>
      </c>
      <c r="I36" s="36" t="n">
        <v>6.8</v>
      </c>
      <c r="J36" s="36" t="n">
        <v>5.5</v>
      </c>
      <c r="K36" s="36" t="n">
        <v>5.8</v>
      </c>
      <c r="L36" s="47" t="n">
        <v>4.6</v>
      </c>
      <c r="M36" s="47" t="n">
        <v>3.7</v>
      </c>
      <c r="N36" s="47" t="n">
        <v>6.3</v>
      </c>
      <c r="O36" s="36" t="n">
        <v>6.4</v>
      </c>
      <c r="P36" s="36" t="n">
        <v>8.300000000000001</v>
      </c>
      <c r="Q36" s="36" t="n">
        <v>4.8</v>
      </c>
      <c r="R36" s="36" t="n">
        <v>3.6</v>
      </c>
      <c r="S36" s="36" t="n">
        <v>6.4</v>
      </c>
      <c r="T36" s="36" t="n">
        <v>4</v>
      </c>
      <c r="U36" s="36" t="n">
        <v>4.1</v>
      </c>
      <c r="V36" s="36" t="n">
        <v>8.9</v>
      </c>
      <c r="W36" s="36" t="n">
        <v>9.1</v>
      </c>
      <c r="X36" s="36" t="n">
        <v>10</v>
      </c>
      <c r="Y36" s="36" t="n">
        <v>6.5</v>
      </c>
      <c r="Z36" s="36" t="n">
        <v>8.5</v>
      </c>
      <c r="AA36" s="36" t="n">
        <v>6.9</v>
      </c>
      <c r="AB36" s="36" t="n">
        <v>3.7</v>
      </c>
      <c r="AC36" s="36" t="n">
        <v>7.2</v>
      </c>
      <c r="AD36" s="36" t="n">
        <v>5.4</v>
      </c>
      <c r="AE36" s="36" t="n">
        <v>7.6</v>
      </c>
      <c r="AF36" s="36" t="n">
        <v>7.3</v>
      </c>
      <c r="AG36" s="36" t="n">
        <v>7.2</v>
      </c>
      <c r="AH36" s="36" t="n">
        <v>8.9</v>
      </c>
      <c r="AI36" s="36" t="n">
        <v>7.7</v>
      </c>
      <c r="AJ36" s="36" t="n">
        <v>5.3</v>
      </c>
      <c r="AK36" s="36" t="n">
        <v>6.8</v>
      </c>
      <c r="AL36" s="36" t="n">
        <v>5.6</v>
      </c>
      <c r="AM36" s="36" t="n">
        <v>8.1</v>
      </c>
      <c r="AN36" s="36" t="n">
        <v>7.6</v>
      </c>
      <c r="AO36" s="36" t="n">
        <v>2.7</v>
      </c>
      <c r="AP36" s="36" t="n">
        <v>8.5</v>
      </c>
      <c r="AQ36" s="36" t="n">
        <v>3.2</v>
      </c>
      <c r="AR36" s="36" t="n">
        <v>6.5</v>
      </c>
      <c r="AS36" s="36" t="n">
        <v>6.1</v>
      </c>
      <c r="AT36" s="36" t="s">
        <v>1730</v>
      </c>
      <c r="AU36" s="36" t="s">
        <v>1730</v>
      </c>
      <c r="AV36" s="36" t="n">
        <v>9.4</v>
      </c>
      <c r="AW36" s="36" t="s">
        <v>1730</v>
      </c>
      <c r="AX36" s="36" t="s">
        <v>1730</v>
      </c>
      <c r="AY36" s="36" t="n">
        <v>6.5</v>
      </c>
      <c r="AZ36" s="36" t="s">
        <v>1730</v>
      </c>
      <c r="BA36" s="36" t="s">
        <v>1730</v>
      </c>
      <c r="BB36" s="36" t="n">
        <v>10</v>
      </c>
      <c r="BC36" s="36" t="n">
        <v>4.5</v>
      </c>
      <c r="BD36" s="36" t="s">
        <v>1730</v>
      </c>
      <c r="BE36" s="36" t="n">
        <v>4.2</v>
      </c>
      <c r="BF36" s="36" t="n">
        <v>7.1</v>
      </c>
      <c r="BG36" s="36" t="n">
        <v>6.1</v>
      </c>
      <c r="BH36" s="36" t="n">
        <v>6.4</v>
      </c>
      <c r="BI36" s="36" t="n">
        <v>8.5</v>
      </c>
      <c r="BJ36" s="36" t="s">
        <v>1730</v>
      </c>
      <c r="BK36" s="36" t="s">
        <v>1730</v>
      </c>
      <c r="BL36" s="36" t="s">
        <v>1730</v>
      </c>
      <c r="BM36" s="36" t="n">
        <v>7</v>
      </c>
      <c r="BN36" s="36" t="n">
        <v>6.5</v>
      </c>
      <c r="BO36" s="36" t="s">
        <v>1730</v>
      </c>
      <c r="BP36" s="36" t="n">
        <v>6.1</v>
      </c>
      <c r="BQ36" s="36" t="s">
        <v>1730</v>
      </c>
      <c r="BR36" s="36" t="s">
        <v>1867</v>
      </c>
      <c r="BS36" s="36" t="s">
        <v>1867</v>
      </c>
      <c r="BT36" s="36" t="s">
        <v>1868</v>
      </c>
      <c r="BU36" s="36" t="s">
        <v>1869</v>
      </c>
      <c r="BV36" s="36" t="n">
        <v>4986</v>
      </c>
      <c r="BW36" s="36" t="s">
        <v>121</v>
      </c>
      <c r="BX36" s="36" t="s">
        <v>1797</v>
      </c>
      <c r="BY36" s="36" t="s">
        <v>1735</v>
      </c>
    </row>
    <row r="37" spans="1:77">
      <c r="A37" s="36" t="n">
        <v>413591</v>
      </c>
      <c r="B37" s="36" t="s">
        <v>449</v>
      </c>
      <c r="C37" s="36" t="s">
        <v>445</v>
      </c>
      <c r="D37" s="36">
        <f>VLOOKUP(C37,原始数据!$A$4:$B$133,2,0)</f>
        <v/>
      </c>
      <c r="E37" s="179" t="s">
        <v>1766</v>
      </c>
      <c r="F37" s="36" t="n">
        <v>4.4</v>
      </c>
      <c r="G37" s="36" t="n">
        <v>3</v>
      </c>
      <c r="H37" s="36" t="n">
        <v>7.5</v>
      </c>
      <c r="I37" s="36" t="n">
        <v>8.699999999999999</v>
      </c>
      <c r="J37" s="36" t="n">
        <v>7.6</v>
      </c>
      <c r="K37" s="36" t="n">
        <v>7.1</v>
      </c>
      <c r="L37" s="47" t="n">
        <v>7.3</v>
      </c>
      <c r="M37" s="47" t="n">
        <v>7.3</v>
      </c>
      <c r="N37" s="47" t="n">
        <v>5.7</v>
      </c>
      <c r="O37" s="36" t="n">
        <v>8.9</v>
      </c>
      <c r="P37" s="36" t="n">
        <v>6.3</v>
      </c>
      <c r="Q37" s="36" t="n">
        <v>4.8</v>
      </c>
      <c r="R37" s="36" t="n">
        <v>5.4</v>
      </c>
      <c r="S37" s="36" t="n">
        <v>6.4</v>
      </c>
      <c r="T37" s="36" t="n">
        <v>4</v>
      </c>
      <c r="U37" s="36" t="n">
        <v>5.8</v>
      </c>
      <c r="V37" s="36" t="n">
        <v>8.9</v>
      </c>
      <c r="W37" s="36" t="n">
        <v>9.1</v>
      </c>
      <c r="X37" s="36" t="n">
        <v>6.5</v>
      </c>
      <c r="Y37" s="36" t="n">
        <v>4.5</v>
      </c>
      <c r="Z37" s="36" t="n">
        <v>6.5</v>
      </c>
      <c r="AA37" s="36" t="n">
        <v>2.1</v>
      </c>
      <c r="AB37" s="36" t="n">
        <v>3</v>
      </c>
      <c r="AC37" s="36" t="n">
        <v>8.800000000000001</v>
      </c>
      <c r="AD37" s="36" t="n">
        <v>9.4</v>
      </c>
      <c r="AE37" s="36" t="n">
        <v>6</v>
      </c>
      <c r="AF37" s="36" t="n">
        <v>6.6</v>
      </c>
      <c r="AG37" s="36" t="n">
        <v>8.1</v>
      </c>
      <c r="AH37" s="36" t="n">
        <v>5.5</v>
      </c>
      <c r="AI37" s="36" t="n">
        <v>3</v>
      </c>
      <c r="AJ37" s="36" t="n">
        <v>8.1</v>
      </c>
      <c r="AK37" s="36" t="n">
        <v>5.6</v>
      </c>
      <c r="AL37" s="36" t="n">
        <v>5.6</v>
      </c>
      <c r="AM37" s="36" t="n">
        <v>3.4</v>
      </c>
      <c r="AN37" s="36" t="n">
        <v>9.199999999999999</v>
      </c>
      <c r="AO37" s="36" t="n">
        <v>4.3</v>
      </c>
      <c r="AP37" s="36" t="n">
        <v>6.9</v>
      </c>
      <c r="AQ37" s="36" t="n">
        <v>5</v>
      </c>
      <c r="AR37" s="36" t="n">
        <v>4.8</v>
      </c>
      <c r="AS37" s="36" t="n">
        <v>8.300000000000001</v>
      </c>
      <c r="AT37" s="36" t="s">
        <v>1730</v>
      </c>
      <c r="AU37" s="36" t="s">
        <v>1730</v>
      </c>
      <c r="AV37" s="36" t="n">
        <v>5.6</v>
      </c>
      <c r="AW37" s="36" t="s">
        <v>1730</v>
      </c>
      <c r="AX37" s="36" t="s">
        <v>1730</v>
      </c>
      <c r="AY37" s="36" t="n">
        <v>4.7</v>
      </c>
      <c r="AZ37" s="36" t="s">
        <v>1730</v>
      </c>
      <c r="BA37" s="36" t="s">
        <v>1730</v>
      </c>
      <c r="BB37" s="36" t="n">
        <v>6</v>
      </c>
      <c r="BC37" s="36" t="n">
        <v>7.5</v>
      </c>
      <c r="BD37" s="36" t="s">
        <v>1730</v>
      </c>
      <c r="BE37" s="36" t="n">
        <v>5.1</v>
      </c>
      <c r="BF37" s="36" t="n">
        <v>7.4</v>
      </c>
      <c r="BG37" s="36" t="n">
        <v>4.2</v>
      </c>
      <c r="BH37" s="36" t="n">
        <v>5.6</v>
      </c>
      <c r="BI37" s="36" t="n">
        <v>9.4</v>
      </c>
      <c r="BJ37" s="36" t="s">
        <v>1730</v>
      </c>
      <c r="BK37" s="36" t="s">
        <v>1730</v>
      </c>
      <c r="BL37" s="36" t="s">
        <v>1730</v>
      </c>
      <c r="BM37" s="36" t="n">
        <v>7.6</v>
      </c>
      <c r="BN37" s="36" t="n">
        <v>5.7</v>
      </c>
      <c r="BO37" s="36" t="s">
        <v>1730</v>
      </c>
      <c r="BP37" s="36" t="n">
        <v>7</v>
      </c>
      <c r="BQ37" s="36" t="s">
        <v>1730</v>
      </c>
      <c r="BR37" s="36" t="s">
        <v>1870</v>
      </c>
      <c r="BS37" s="36" t="s">
        <v>1870</v>
      </c>
      <c r="BT37" s="36" t="s">
        <v>1871</v>
      </c>
      <c r="BU37" s="36" t="s">
        <v>1872</v>
      </c>
      <c r="BV37" s="36" t="n">
        <v>6475</v>
      </c>
      <c r="BW37" s="36" t="s">
        <v>121</v>
      </c>
      <c r="BX37" s="36" t="s">
        <v>1797</v>
      </c>
      <c r="BY37" s="36" t="s">
        <v>1765</v>
      </c>
    </row>
    <row r="38" spans="1:77">
      <c r="A38" s="36" t="n">
        <v>413591</v>
      </c>
      <c r="B38" s="36" t="s">
        <v>457</v>
      </c>
      <c r="C38" s="36" t="s">
        <v>453</v>
      </c>
      <c r="D38" s="36">
        <f>VLOOKUP(C38,原始数据!$A$4:$B$133,2,0)</f>
        <v/>
      </c>
      <c r="E38" s="179" t="s">
        <v>1803</v>
      </c>
      <c r="F38" s="36" t="n">
        <v>6.3</v>
      </c>
      <c r="G38" s="36" t="n">
        <v>4.8</v>
      </c>
      <c r="H38" s="36" t="n">
        <v>7.5</v>
      </c>
      <c r="I38" s="36" t="n">
        <v>2.4</v>
      </c>
      <c r="J38" s="36" t="n">
        <v>3.4</v>
      </c>
      <c r="K38" s="36" t="n">
        <v>2.6</v>
      </c>
      <c r="L38" s="47" t="n">
        <v>4.6</v>
      </c>
      <c r="M38" s="47" t="n">
        <v>7.3</v>
      </c>
      <c r="N38" s="47" t="n">
        <v>6.3</v>
      </c>
      <c r="O38" s="36" t="n">
        <v>7.1</v>
      </c>
      <c r="P38" s="36" t="n">
        <v>8.300000000000001</v>
      </c>
      <c r="Q38" s="36" t="n">
        <v>3.1</v>
      </c>
      <c r="R38" s="36" t="n">
        <v>3</v>
      </c>
      <c r="S38" s="36" t="n">
        <v>6.4</v>
      </c>
      <c r="T38" s="36" t="n">
        <v>5.7</v>
      </c>
      <c r="U38" s="36" t="n">
        <v>5.8</v>
      </c>
      <c r="V38" s="36" t="n">
        <v>4.7</v>
      </c>
      <c r="W38" s="36" t="n">
        <v>7.2</v>
      </c>
      <c r="X38" s="36" t="n">
        <v>10</v>
      </c>
      <c r="Y38" s="36" t="n">
        <v>10</v>
      </c>
      <c r="Z38" s="36" t="n">
        <v>8.5</v>
      </c>
      <c r="AA38" s="36" t="n">
        <v>4.9</v>
      </c>
      <c r="AB38" s="36" t="n">
        <v>3</v>
      </c>
      <c r="AC38" s="36" t="n">
        <v>7.2</v>
      </c>
      <c r="AD38" s="36" t="n">
        <v>1.4</v>
      </c>
      <c r="AE38" s="36" t="n">
        <v>4.4</v>
      </c>
      <c r="AF38" s="36" t="n">
        <v>3.8</v>
      </c>
      <c r="AG38" s="36" t="n">
        <v>6.2</v>
      </c>
      <c r="AH38" s="36" t="n">
        <v>5.5</v>
      </c>
      <c r="AI38" s="36" t="n">
        <v>5.4</v>
      </c>
      <c r="AJ38" s="36" t="n">
        <v>4.4</v>
      </c>
      <c r="AK38" s="36" t="n">
        <v>6.8</v>
      </c>
      <c r="AL38" s="36" t="n">
        <v>5.6</v>
      </c>
      <c r="AM38" s="36" t="n">
        <v>5.2</v>
      </c>
      <c r="AN38" s="36" t="n">
        <v>2.8</v>
      </c>
      <c r="AO38" s="36" t="n">
        <v>9.1</v>
      </c>
      <c r="AP38" s="36" t="n">
        <v>6.3</v>
      </c>
      <c r="AQ38" s="36" t="n">
        <v>8.699999999999999</v>
      </c>
      <c r="AR38" s="36" t="n">
        <v>8.199999999999999</v>
      </c>
      <c r="AS38" s="36" t="n">
        <v>2.2</v>
      </c>
      <c r="AT38" s="36" t="s">
        <v>1730</v>
      </c>
      <c r="AU38" s="36" t="s">
        <v>1730</v>
      </c>
      <c r="AV38" s="36" t="n">
        <v>5.8</v>
      </c>
      <c r="AW38" s="36" t="s">
        <v>1730</v>
      </c>
      <c r="AX38" s="36" t="s">
        <v>1730</v>
      </c>
      <c r="AY38" s="36" t="n">
        <v>6.5</v>
      </c>
      <c r="AZ38" s="36" t="s">
        <v>1730</v>
      </c>
      <c r="BA38" s="36" t="s">
        <v>1730</v>
      </c>
      <c r="BB38" s="36" t="n">
        <v>10</v>
      </c>
      <c r="BC38" s="36" t="n">
        <v>6.4</v>
      </c>
      <c r="BD38" s="36" t="s">
        <v>1730</v>
      </c>
      <c r="BE38" s="36" t="n">
        <v>4.8</v>
      </c>
      <c r="BF38" s="36" t="n">
        <v>6.6</v>
      </c>
      <c r="BG38" s="36" t="n">
        <v>4.8</v>
      </c>
      <c r="BH38" s="36" t="n">
        <v>9.199999999999999</v>
      </c>
      <c r="BI38" s="36" t="n">
        <v>6.1</v>
      </c>
      <c r="BJ38" s="36" t="s">
        <v>1730</v>
      </c>
      <c r="BK38" s="36" t="s">
        <v>1730</v>
      </c>
      <c r="BL38" s="36" t="s">
        <v>1730</v>
      </c>
      <c r="BM38" s="36" t="n">
        <v>2.9</v>
      </c>
      <c r="BN38" s="36" t="n">
        <v>5.8</v>
      </c>
      <c r="BO38" s="36" t="s">
        <v>1730</v>
      </c>
      <c r="BP38" s="36" t="n">
        <v>5.7</v>
      </c>
      <c r="BQ38" s="36" t="s">
        <v>1730</v>
      </c>
      <c r="BR38" s="36" t="s">
        <v>1873</v>
      </c>
      <c r="BS38" s="36" t="s">
        <v>1873</v>
      </c>
      <c r="BT38" s="36" t="s">
        <v>1874</v>
      </c>
      <c r="BU38" s="36" t="s">
        <v>1875</v>
      </c>
      <c r="BV38" s="36" t="n">
        <v>4831</v>
      </c>
      <c r="BW38" s="36" t="s">
        <v>121</v>
      </c>
      <c r="BX38" s="36" t="s">
        <v>1782</v>
      </c>
      <c r="BY38" s="36" t="s">
        <v>1792</v>
      </c>
    </row>
    <row r="39" spans="1:77">
      <c r="A39" s="36" t="n">
        <v>413591</v>
      </c>
      <c r="B39" s="36" t="s">
        <v>464</v>
      </c>
      <c r="C39" s="36" t="s">
        <v>461</v>
      </c>
      <c r="D39" s="36">
        <f>VLOOKUP(C39,原始数据!$A$4:$B$133,2,0)</f>
        <v/>
      </c>
      <c r="E39" s="179" t="s">
        <v>1876</v>
      </c>
      <c r="F39" s="36" t="n">
        <v>10</v>
      </c>
      <c r="G39" s="36" t="n">
        <v>4.8</v>
      </c>
      <c r="H39" s="36" t="n">
        <v>7.5</v>
      </c>
      <c r="I39" s="36" t="n">
        <v>3</v>
      </c>
      <c r="J39" s="36" t="n">
        <v>4.1</v>
      </c>
      <c r="K39" s="36" t="n">
        <v>4.5</v>
      </c>
      <c r="L39" s="47" t="n">
        <v>5.5</v>
      </c>
      <c r="M39" s="47" t="n">
        <v>5.5</v>
      </c>
      <c r="N39" s="47" t="n">
        <v>7.6</v>
      </c>
      <c r="O39" s="36" t="n">
        <v>5.2</v>
      </c>
      <c r="P39" s="36" t="n">
        <v>6.3</v>
      </c>
      <c r="Q39" s="36" t="n">
        <v>4.8</v>
      </c>
      <c r="R39" s="36" t="n">
        <v>1.9</v>
      </c>
      <c r="S39" s="36" t="n">
        <v>8.4</v>
      </c>
      <c r="T39" s="36" t="n">
        <v>7.5</v>
      </c>
      <c r="U39" s="36" t="n">
        <v>8</v>
      </c>
      <c r="V39" s="36" t="n">
        <v>6.5</v>
      </c>
      <c r="W39" s="36" t="n">
        <v>7.2</v>
      </c>
      <c r="X39" s="36" t="n">
        <v>10</v>
      </c>
      <c r="Y39" s="36" t="n">
        <v>6.5</v>
      </c>
      <c r="Z39" s="36" t="n">
        <v>6.5</v>
      </c>
      <c r="AA39" s="36" t="n">
        <v>2.8</v>
      </c>
      <c r="AB39" s="36" t="n">
        <v>3.7</v>
      </c>
      <c r="AC39" s="36" t="n">
        <v>5.5</v>
      </c>
      <c r="AD39" s="36" t="n">
        <v>6.1</v>
      </c>
      <c r="AE39" s="36" t="n">
        <v>5.4</v>
      </c>
      <c r="AF39" s="36" t="n">
        <v>4.5</v>
      </c>
      <c r="AG39" s="36" t="n">
        <v>8.1</v>
      </c>
      <c r="AH39" s="36" t="n">
        <v>4.4</v>
      </c>
      <c r="AI39" s="36" t="n">
        <v>5.4</v>
      </c>
      <c r="AJ39" s="36" t="n">
        <v>8.1</v>
      </c>
      <c r="AK39" s="36" t="n">
        <v>5.6</v>
      </c>
      <c r="AL39" s="36" t="n">
        <v>2.7</v>
      </c>
      <c r="AM39" s="36" t="n">
        <v>3.4</v>
      </c>
      <c r="AN39" s="36" t="n">
        <v>4.4</v>
      </c>
      <c r="AO39" s="36" t="n">
        <v>4.3</v>
      </c>
      <c r="AP39" s="36" t="n">
        <v>8</v>
      </c>
      <c r="AQ39" s="36" t="n">
        <v>6.9</v>
      </c>
      <c r="AR39" s="36" t="n">
        <v>8.199999999999999</v>
      </c>
      <c r="AS39" s="36" t="n">
        <v>3.5</v>
      </c>
      <c r="AT39" s="36" t="s">
        <v>1730</v>
      </c>
      <c r="AU39" s="36" t="s">
        <v>1730</v>
      </c>
      <c r="AV39" s="36" t="n">
        <v>6.2</v>
      </c>
      <c r="AW39" s="36" t="s">
        <v>1730</v>
      </c>
      <c r="AX39" s="36" t="s">
        <v>1730</v>
      </c>
      <c r="AY39" s="36" t="n">
        <v>8.4</v>
      </c>
      <c r="AZ39" s="36" t="s">
        <v>1730</v>
      </c>
      <c r="BA39" s="36" t="s">
        <v>1730</v>
      </c>
      <c r="BB39" s="36" t="n">
        <v>9</v>
      </c>
      <c r="BC39" s="36" t="n">
        <v>6.6</v>
      </c>
      <c r="BD39" s="36" t="s">
        <v>1730</v>
      </c>
      <c r="BE39" s="36" t="n">
        <v>6.2</v>
      </c>
      <c r="BF39" s="36" t="n">
        <v>5.4</v>
      </c>
      <c r="BG39" s="36" t="n">
        <v>3.3</v>
      </c>
      <c r="BH39" s="36" t="n">
        <v>9.199999999999999</v>
      </c>
      <c r="BI39" s="36" t="n">
        <v>8.300000000000001</v>
      </c>
      <c r="BJ39" s="36" t="s">
        <v>1730</v>
      </c>
      <c r="BK39" s="36" t="s">
        <v>1730</v>
      </c>
      <c r="BL39" s="36" t="s">
        <v>1730</v>
      </c>
      <c r="BM39" s="36" t="n">
        <v>5.3</v>
      </c>
      <c r="BN39" s="36" t="n">
        <v>3.1</v>
      </c>
      <c r="BO39" s="36" t="s">
        <v>1730</v>
      </c>
      <c r="BP39" s="36" t="n">
        <v>5.4</v>
      </c>
      <c r="BQ39" s="36" t="s">
        <v>1730</v>
      </c>
      <c r="BR39" s="36" t="s">
        <v>1877</v>
      </c>
      <c r="BS39" s="36" t="s">
        <v>1877</v>
      </c>
      <c r="BT39" s="36" t="s">
        <v>1878</v>
      </c>
      <c r="BU39" s="36" t="s">
        <v>1879</v>
      </c>
      <c r="BV39" s="36" t="n">
        <v>6139</v>
      </c>
      <c r="BW39" s="36" t="s">
        <v>121</v>
      </c>
      <c r="BX39" s="36" t="s">
        <v>1797</v>
      </c>
      <c r="BY39" s="36" t="s">
        <v>1783</v>
      </c>
    </row>
    <row r="40" spans="1:77">
      <c r="A40" s="36" t="n">
        <v>413591</v>
      </c>
      <c r="B40" s="36" t="s">
        <v>473</v>
      </c>
      <c r="C40" s="36" t="s">
        <v>470</v>
      </c>
      <c r="D40" s="36">
        <f>VLOOKUP(C40,原始数据!$A$4:$B$133,2,0)</f>
        <v/>
      </c>
      <c r="E40" s="179" t="s">
        <v>1880</v>
      </c>
      <c r="F40" s="36" t="n">
        <v>6.3</v>
      </c>
      <c r="G40" s="36" t="n">
        <v>6.6</v>
      </c>
      <c r="H40" s="36" t="n">
        <v>7.5</v>
      </c>
      <c r="I40" s="36" t="n">
        <v>8.699999999999999</v>
      </c>
      <c r="J40" s="36" t="n">
        <v>6.9</v>
      </c>
      <c r="K40" s="36" t="n">
        <v>7.7</v>
      </c>
      <c r="L40" s="47" t="n">
        <v>7.3</v>
      </c>
      <c r="M40" s="47" t="n">
        <v>9.1</v>
      </c>
      <c r="N40" s="47" t="n">
        <v>7</v>
      </c>
      <c r="O40" s="36" t="n">
        <v>8.300000000000001</v>
      </c>
      <c r="P40" s="36" t="n">
        <v>6.3</v>
      </c>
      <c r="Q40" s="36" t="n">
        <v>3.1</v>
      </c>
      <c r="R40" s="36" t="n">
        <v>6</v>
      </c>
      <c r="S40" s="36" t="n">
        <v>6.4</v>
      </c>
      <c r="T40" s="36" t="n">
        <v>4</v>
      </c>
      <c r="U40" s="36" t="n">
        <v>6.9</v>
      </c>
      <c r="V40" s="36" t="n">
        <v>8.9</v>
      </c>
      <c r="W40" s="36" t="n">
        <v>7.2</v>
      </c>
      <c r="X40" s="36" t="n">
        <v>10</v>
      </c>
      <c r="Y40" s="36" t="n">
        <v>2.5</v>
      </c>
      <c r="Z40" s="36" t="n">
        <v>8.5</v>
      </c>
      <c r="AA40" s="36" t="n">
        <v>5.5</v>
      </c>
      <c r="AB40" s="36" t="n">
        <v>5.1</v>
      </c>
      <c r="AC40" s="36" t="n">
        <v>7.2</v>
      </c>
      <c r="AD40" s="36" t="n">
        <v>9.4</v>
      </c>
      <c r="AE40" s="36" t="n">
        <v>8.699999999999999</v>
      </c>
      <c r="AF40" s="36" t="n">
        <v>8</v>
      </c>
      <c r="AG40" s="36" t="n">
        <v>8.1</v>
      </c>
      <c r="AH40" s="36" t="n">
        <v>2.6</v>
      </c>
      <c r="AI40" s="36" t="n">
        <v>7.1</v>
      </c>
      <c r="AJ40" s="36" t="n">
        <v>5.3</v>
      </c>
      <c r="AK40" s="36" t="n">
        <v>6.8</v>
      </c>
      <c r="AL40" s="36" t="n">
        <v>5.6</v>
      </c>
      <c r="AM40" s="36" t="n">
        <v>8.699999999999999</v>
      </c>
      <c r="AN40" s="36" t="n">
        <v>7.6</v>
      </c>
      <c r="AO40" s="36" t="n">
        <v>7.5</v>
      </c>
      <c r="AP40" s="36" t="n">
        <v>8.5</v>
      </c>
      <c r="AQ40" s="36" t="n">
        <v>8.699999999999999</v>
      </c>
      <c r="AR40" s="36" t="n">
        <v>6.5</v>
      </c>
      <c r="AS40" s="36" t="n">
        <v>8.300000000000001</v>
      </c>
      <c r="AT40" s="36" t="s">
        <v>1730</v>
      </c>
      <c r="AU40" s="36" t="s">
        <v>1730</v>
      </c>
      <c r="AV40" s="36" t="n">
        <v>6.2</v>
      </c>
      <c r="AW40" s="36" t="s">
        <v>1730</v>
      </c>
      <c r="AX40" s="36" t="s">
        <v>1730</v>
      </c>
      <c r="AY40" s="36" t="n">
        <v>7.4</v>
      </c>
      <c r="AZ40" s="36" t="s">
        <v>1730</v>
      </c>
      <c r="BA40" s="36" t="s">
        <v>1730</v>
      </c>
      <c r="BB40" s="36" t="n">
        <v>7.9</v>
      </c>
      <c r="BC40" s="36" t="n">
        <v>9.1</v>
      </c>
      <c r="BD40" s="36" t="s">
        <v>1730</v>
      </c>
      <c r="BE40" s="36" t="n">
        <v>5.4</v>
      </c>
      <c r="BF40" s="36" t="n">
        <v>6.2</v>
      </c>
      <c r="BG40" s="36" t="n">
        <v>6.1</v>
      </c>
      <c r="BH40" s="36" t="n">
        <v>9.5</v>
      </c>
      <c r="BI40" s="36" t="n">
        <v>9</v>
      </c>
      <c r="BJ40" s="36" t="s">
        <v>1730</v>
      </c>
      <c r="BK40" s="36" t="s">
        <v>1730</v>
      </c>
      <c r="BL40" s="36" t="s">
        <v>1730</v>
      </c>
      <c r="BM40" s="36" t="n">
        <v>9.199999999999999</v>
      </c>
      <c r="BN40" s="36" t="n">
        <v>9.5</v>
      </c>
      <c r="BO40" s="36" t="s">
        <v>1730</v>
      </c>
      <c r="BP40" s="36" t="n">
        <v>6.1</v>
      </c>
      <c r="BQ40" s="36" t="s">
        <v>1730</v>
      </c>
      <c r="BR40" s="36" t="s">
        <v>1881</v>
      </c>
      <c r="BS40" s="36" t="s">
        <v>1881</v>
      </c>
      <c r="BT40" s="36" t="s">
        <v>1882</v>
      </c>
      <c r="BU40" s="36" t="s">
        <v>1883</v>
      </c>
      <c r="BV40" s="36" t="n">
        <v>2569</v>
      </c>
      <c r="BW40" s="36" t="s">
        <v>335</v>
      </c>
      <c r="BX40" s="36" t="s">
        <v>1775</v>
      </c>
      <c r="BY40" s="36" t="s">
        <v>1798</v>
      </c>
    </row>
    <row r="41" spans="1:77">
      <c r="A41" s="36" t="n">
        <v>413591</v>
      </c>
      <c r="B41" s="36" t="s">
        <v>481</v>
      </c>
      <c r="C41" s="36" t="s">
        <v>478</v>
      </c>
      <c r="D41" s="36">
        <f>VLOOKUP(C41,原始数据!$A$4:$B$133,2,0)</f>
        <v/>
      </c>
      <c r="E41" s="179" t="s">
        <v>1884</v>
      </c>
      <c r="F41" s="36" t="n">
        <v>8.199999999999999</v>
      </c>
      <c r="G41" s="36" t="n">
        <v>4.8</v>
      </c>
      <c r="H41" s="36" t="n">
        <v>7.5</v>
      </c>
      <c r="I41" s="36" t="n">
        <v>7.4</v>
      </c>
      <c r="J41" s="36" t="n">
        <v>5.5</v>
      </c>
      <c r="K41" s="36" t="n">
        <v>7.1</v>
      </c>
      <c r="L41" s="47" t="n">
        <v>5.5</v>
      </c>
      <c r="M41" s="47" t="n">
        <v>7.3</v>
      </c>
      <c r="N41" s="47" t="n">
        <v>7</v>
      </c>
      <c r="O41" s="36" t="n">
        <v>8.300000000000001</v>
      </c>
      <c r="P41" s="36" t="n">
        <v>6.3</v>
      </c>
      <c r="Q41" s="36" t="n">
        <v>4.8</v>
      </c>
      <c r="R41" s="36" t="n">
        <v>5.4</v>
      </c>
      <c r="S41" s="36" t="n">
        <v>6.4</v>
      </c>
      <c r="T41" s="36" t="n">
        <v>7.5</v>
      </c>
      <c r="U41" s="36" t="n">
        <v>6.3</v>
      </c>
      <c r="V41" s="36" t="n">
        <v>6.5</v>
      </c>
      <c r="W41" s="36" t="n">
        <v>5.3</v>
      </c>
      <c r="X41" s="36" t="n">
        <v>10</v>
      </c>
      <c r="Y41" s="36" t="n">
        <v>6.5</v>
      </c>
      <c r="Z41" s="36" t="n">
        <v>10</v>
      </c>
      <c r="AA41" s="36" t="n">
        <v>6.9</v>
      </c>
      <c r="AB41" s="36" t="n">
        <v>5.8</v>
      </c>
      <c r="AC41" s="36" t="n">
        <v>5.5</v>
      </c>
      <c r="AD41" s="36" t="n">
        <v>6.1</v>
      </c>
      <c r="AE41" s="36" t="n">
        <v>7.1</v>
      </c>
      <c r="AF41" s="36" t="n">
        <v>8</v>
      </c>
      <c r="AG41" s="36" t="n">
        <v>9.1</v>
      </c>
      <c r="AH41" s="36" t="n">
        <v>3.2</v>
      </c>
      <c r="AI41" s="36" t="n">
        <v>7.7</v>
      </c>
      <c r="AJ41" s="36" t="n">
        <v>7.2</v>
      </c>
      <c r="AK41" s="36" t="n">
        <v>9.300000000000001</v>
      </c>
      <c r="AL41" s="36" t="n">
        <v>6.2</v>
      </c>
      <c r="AM41" s="36" t="n">
        <v>6.3</v>
      </c>
      <c r="AN41" s="36" t="n">
        <v>7.6</v>
      </c>
      <c r="AO41" s="36" t="n">
        <v>4.3</v>
      </c>
      <c r="AP41" s="36" t="n">
        <v>7.4</v>
      </c>
      <c r="AQ41" s="36" t="n">
        <v>5</v>
      </c>
      <c r="AR41" s="36" t="n">
        <v>4.8</v>
      </c>
      <c r="AS41" s="36" t="n">
        <v>6.9</v>
      </c>
      <c r="AT41" s="36" t="s">
        <v>1730</v>
      </c>
      <c r="AU41" s="36" t="s">
        <v>1730</v>
      </c>
      <c r="AV41" s="36" t="n">
        <v>7.4</v>
      </c>
      <c r="AW41" s="36" t="s">
        <v>1730</v>
      </c>
      <c r="AX41" s="36" t="s">
        <v>1730</v>
      </c>
      <c r="AY41" s="36" t="n">
        <v>7.5</v>
      </c>
      <c r="AZ41" s="36" t="s">
        <v>1730</v>
      </c>
      <c r="BA41" s="36" t="s">
        <v>1730</v>
      </c>
      <c r="BB41" s="36" t="n">
        <v>10</v>
      </c>
      <c r="BC41" s="36" t="n">
        <v>7.2</v>
      </c>
      <c r="BD41" s="36" t="s">
        <v>1730</v>
      </c>
      <c r="BE41" s="36" t="n">
        <v>7</v>
      </c>
      <c r="BF41" s="36" t="n">
        <v>7.1</v>
      </c>
      <c r="BG41" s="36" t="n">
        <v>6.3</v>
      </c>
      <c r="BH41" s="36" t="n">
        <v>5.9</v>
      </c>
      <c r="BI41" s="36" t="n">
        <v>6.4</v>
      </c>
      <c r="BJ41" s="36" t="s">
        <v>1730</v>
      </c>
      <c r="BK41" s="36" t="s">
        <v>1730</v>
      </c>
      <c r="BL41" s="36" t="s">
        <v>1730</v>
      </c>
      <c r="BM41" s="36" t="n">
        <v>7.3</v>
      </c>
      <c r="BN41" s="36" t="n">
        <v>6.4</v>
      </c>
      <c r="BO41" s="36" t="s">
        <v>1730</v>
      </c>
      <c r="BP41" s="36" t="n">
        <v>8.800000000000001</v>
      </c>
      <c r="BQ41" s="36" t="s">
        <v>1730</v>
      </c>
      <c r="BR41" s="36" t="s">
        <v>1885</v>
      </c>
      <c r="BS41" s="36" t="s">
        <v>1885</v>
      </c>
      <c r="BT41" s="36" t="s">
        <v>1886</v>
      </c>
      <c r="BU41" s="36" t="s">
        <v>1887</v>
      </c>
      <c r="BV41" s="36" t="n">
        <v>4451</v>
      </c>
      <c r="BW41" s="36" t="s">
        <v>121</v>
      </c>
      <c r="BX41" s="36" t="s">
        <v>1734</v>
      </c>
      <c r="BY41" s="36" t="s">
        <v>1750</v>
      </c>
    </row>
    <row r="42" spans="1:77">
      <c r="A42" s="36" t="n">
        <v>413591</v>
      </c>
      <c r="B42" s="36" t="s">
        <v>490</v>
      </c>
      <c r="C42" s="36" t="s">
        <v>487</v>
      </c>
      <c r="D42" s="36">
        <f>VLOOKUP(C42,原始数据!$A$4:$B$133,2,0)</f>
        <v/>
      </c>
      <c r="E42" s="179" t="s">
        <v>1826</v>
      </c>
      <c r="F42" s="36" t="n">
        <v>4.4</v>
      </c>
      <c r="G42" s="36" t="n">
        <v>6.6</v>
      </c>
      <c r="H42" s="36" t="n">
        <v>7.5</v>
      </c>
      <c r="I42" s="36" t="n">
        <v>8.1</v>
      </c>
      <c r="J42" s="36" t="n">
        <v>5.5</v>
      </c>
      <c r="K42" s="36" t="n">
        <v>6.5</v>
      </c>
      <c r="L42" s="47" t="n">
        <v>6.4</v>
      </c>
      <c r="M42" s="47" t="n">
        <v>5.5</v>
      </c>
      <c r="N42" s="47" t="n">
        <v>5.7</v>
      </c>
      <c r="O42" s="36" t="n">
        <v>4.6</v>
      </c>
      <c r="P42" s="36" t="n">
        <v>6.3</v>
      </c>
      <c r="Q42" s="36" t="n">
        <v>6.5</v>
      </c>
      <c r="R42" s="36" t="n">
        <v>6.6</v>
      </c>
      <c r="S42" s="36" t="n">
        <v>6.4</v>
      </c>
      <c r="T42" s="36" t="n">
        <v>7.5</v>
      </c>
      <c r="U42" s="36" t="n">
        <v>7.4</v>
      </c>
      <c r="V42" s="36" t="n">
        <v>5.3</v>
      </c>
      <c r="W42" s="36" t="n">
        <v>8.1</v>
      </c>
      <c r="X42" s="36" t="n">
        <v>10</v>
      </c>
      <c r="Y42" s="36" t="n">
        <v>6.5</v>
      </c>
      <c r="Z42" s="36" t="n">
        <v>8.5</v>
      </c>
      <c r="AA42" s="36" t="n">
        <v>5.5</v>
      </c>
      <c r="AB42" s="36" t="n">
        <v>5.1</v>
      </c>
      <c r="AC42" s="36" t="n">
        <v>7.2</v>
      </c>
      <c r="AD42" s="36" t="n">
        <v>6.8</v>
      </c>
      <c r="AE42" s="36" t="n">
        <v>6</v>
      </c>
      <c r="AF42" s="36" t="n">
        <v>6.6</v>
      </c>
      <c r="AG42" s="36" t="n">
        <v>8.1</v>
      </c>
      <c r="AH42" s="36" t="n">
        <v>3.2</v>
      </c>
      <c r="AI42" s="36" t="n">
        <v>6.5</v>
      </c>
      <c r="AJ42" s="36" t="n">
        <v>5.3</v>
      </c>
      <c r="AK42" s="36" t="n">
        <v>8</v>
      </c>
      <c r="AL42" s="36" t="n">
        <v>5</v>
      </c>
      <c r="AM42" s="36" t="n">
        <v>5.8</v>
      </c>
      <c r="AN42" s="36" t="n">
        <v>9.199999999999999</v>
      </c>
      <c r="AO42" s="36" t="n">
        <v>5.9</v>
      </c>
      <c r="AP42" s="36" t="n">
        <v>2</v>
      </c>
      <c r="AQ42" s="36" t="n">
        <v>5</v>
      </c>
      <c r="AR42" s="36" t="n">
        <v>4.8</v>
      </c>
      <c r="AS42" s="36" t="n">
        <v>7</v>
      </c>
      <c r="AT42" s="36" t="s">
        <v>1730</v>
      </c>
      <c r="AU42" s="36" t="s">
        <v>1730</v>
      </c>
      <c r="AV42" s="36" t="n">
        <v>6.2</v>
      </c>
      <c r="AW42" s="36" t="s">
        <v>1730</v>
      </c>
      <c r="AX42" s="36" t="s">
        <v>1730</v>
      </c>
      <c r="AY42" s="36" t="n">
        <v>6.5</v>
      </c>
      <c r="AZ42" s="36" t="s">
        <v>1730</v>
      </c>
      <c r="BA42" s="36" t="s">
        <v>1730</v>
      </c>
      <c r="BB42" s="36" t="n">
        <v>10</v>
      </c>
      <c r="BC42" s="36" t="n">
        <v>6.1</v>
      </c>
      <c r="BD42" s="36" t="s">
        <v>1730</v>
      </c>
      <c r="BE42" s="36" t="n">
        <v>7.6</v>
      </c>
      <c r="BF42" s="36" t="n">
        <v>6</v>
      </c>
      <c r="BG42" s="36" t="n">
        <v>6.1</v>
      </c>
      <c r="BH42" s="36" t="n">
        <v>2.9</v>
      </c>
      <c r="BI42" s="36" t="n">
        <v>7.8</v>
      </c>
      <c r="BJ42" s="36" t="s">
        <v>1730</v>
      </c>
      <c r="BK42" s="36" t="s">
        <v>1730</v>
      </c>
      <c r="BL42" s="36" t="s">
        <v>1730</v>
      </c>
      <c r="BM42" s="36" t="n">
        <v>6.6</v>
      </c>
      <c r="BN42" s="36" t="n">
        <v>7.9</v>
      </c>
      <c r="BO42" s="36" t="s">
        <v>1730</v>
      </c>
      <c r="BP42" s="36" t="n">
        <v>6.5</v>
      </c>
      <c r="BQ42" s="36" t="s">
        <v>1730</v>
      </c>
      <c r="BR42" s="36" t="s">
        <v>1888</v>
      </c>
      <c r="BS42" s="36" t="s">
        <v>1888</v>
      </c>
      <c r="BT42" s="36" t="s">
        <v>1889</v>
      </c>
      <c r="BU42" s="36" t="s">
        <v>1890</v>
      </c>
      <c r="BV42" s="36" t="n">
        <v>4279</v>
      </c>
      <c r="BW42" s="36" t="s">
        <v>121</v>
      </c>
      <c r="BX42" s="36" t="s">
        <v>1797</v>
      </c>
      <c r="BY42" s="36" t="s">
        <v>1798</v>
      </c>
    </row>
    <row r="43" spans="1:77">
      <c r="A43" s="36" t="n">
        <v>413591</v>
      </c>
      <c r="B43" s="36" t="s">
        <v>498</v>
      </c>
      <c r="C43" s="36" t="s">
        <v>494</v>
      </c>
      <c r="D43" s="36">
        <f>VLOOKUP(C43,原始数据!$A$4:$B$133,2,0)</f>
        <v/>
      </c>
      <c r="E43" s="179" t="s">
        <v>1803</v>
      </c>
      <c r="F43" s="36" t="n">
        <v>6.3</v>
      </c>
      <c r="G43" s="36" t="n">
        <v>3</v>
      </c>
      <c r="H43" s="36" t="n">
        <v>7.5</v>
      </c>
      <c r="I43" s="36" t="n">
        <v>4.9</v>
      </c>
      <c r="J43" s="36" t="n">
        <v>1.9</v>
      </c>
      <c r="K43" s="36" t="n">
        <v>3.9</v>
      </c>
      <c r="L43" s="47" t="n">
        <v>4.6</v>
      </c>
      <c r="M43" s="47" t="n">
        <v>7.3</v>
      </c>
      <c r="N43" s="47" t="n">
        <v>5.7</v>
      </c>
      <c r="O43" s="36" t="n">
        <v>4.6</v>
      </c>
      <c r="P43" s="36" t="n">
        <v>4.4</v>
      </c>
      <c r="Q43" s="36" t="n">
        <v>6.5</v>
      </c>
      <c r="R43" s="36" t="n">
        <v>3</v>
      </c>
      <c r="S43" s="36" t="n">
        <v>8.4</v>
      </c>
      <c r="T43" s="36" t="n">
        <v>7.5</v>
      </c>
      <c r="U43" s="36" t="n">
        <v>6.9</v>
      </c>
      <c r="V43" s="36" t="n">
        <v>5.9</v>
      </c>
      <c r="W43" s="36" t="n">
        <v>8.1</v>
      </c>
      <c r="X43" s="36" t="n">
        <v>10</v>
      </c>
      <c r="Y43" s="36" t="n">
        <v>10</v>
      </c>
      <c r="Z43" s="36" t="n">
        <v>10</v>
      </c>
      <c r="AA43" s="36" t="n">
        <v>4.2</v>
      </c>
      <c r="AB43" s="36" t="n">
        <v>3.7</v>
      </c>
      <c r="AC43" s="36" t="n">
        <v>5.5</v>
      </c>
      <c r="AD43" s="36" t="n">
        <v>5.4</v>
      </c>
      <c r="AE43" s="36" t="n">
        <v>1.7</v>
      </c>
      <c r="AF43" s="36" t="n">
        <v>4.5</v>
      </c>
      <c r="AG43" s="36" t="n">
        <v>7.2</v>
      </c>
      <c r="AH43" s="36" t="n">
        <v>4.9</v>
      </c>
      <c r="AI43" s="36" t="n">
        <v>4.8</v>
      </c>
      <c r="AJ43" s="36" t="n">
        <v>8.1</v>
      </c>
      <c r="AK43" s="36" t="n">
        <v>3.2</v>
      </c>
      <c r="AL43" s="36" t="n">
        <v>5</v>
      </c>
      <c r="AM43" s="36" t="n">
        <v>5.2</v>
      </c>
      <c r="AN43" s="36" t="n">
        <v>4.4</v>
      </c>
      <c r="AO43" s="36" t="n">
        <v>5.9</v>
      </c>
      <c r="AP43" s="36" t="n">
        <v>5.8</v>
      </c>
      <c r="AQ43" s="36" t="n">
        <v>6.9</v>
      </c>
      <c r="AR43" s="36" t="n">
        <v>6.5</v>
      </c>
      <c r="AS43" s="36" t="n">
        <v>3.2</v>
      </c>
      <c r="AT43" s="36" t="s">
        <v>1730</v>
      </c>
      <c r="AU43" s="36" t="s">
        <v>1730</v>
      </c>
      <c r="AV43" s="36" t="n">
        <v>5.7</v>
      </c>
      <c r="AW43" s="36" t="s">
        <v>1730</v>
      </c>
      <c r="AX43" s="36" t="s">
        <v>1730</v>
      </c>
      <c r="AY43" s="36" t="n">
        <v>5.6</v>
      </c>
      <c r="AZ43" s="36" t="s">
        <v>1730</v>
      </c>
      <c r="BA43" s="36" t="s">
        <v>1730</v>
      </c>
      <c r="BB43" s="36" t="n">
        <v>10</v>
      </c>
      <c r="BC43" s="36" t="n">
        <v>6.1</v>
      </c>
      <c r="BD43" s="36" t="s">
        <v>1730</v>
      </c>
      <c r="BE43" s="36" t="n">
        <v>6.8</v>
      </c>
      <c r="BF43" s="36" t="n">
        <v>4.9</v>
      </c>
      <c r="BG43" s="36" t="n">
        <v>4</v>
      </c>
      <c r="BH43" s="36" t="n">
        <v>7</v>
      </c>
      <c r="BI43" s="36" t="n">
        <v>7.8</v>
      </c>
      <c r="BJ43" s="36" t="s">
        <v>1730</v>
      </c>
      <c r="BK43" s="36" t="s">
        <v>1730</v>
      </c>
      <c r="BL43" s="36" t="s">
        <v>1730</v>
      </c>
      <c r="BM43" s="36" t="n">
        <v>3.6</v>
      </c>
      <c r="BN43" s="36" t="n">
        <v>4.9</v>
      </c>
      <c r="BO43" s="36" t="s">
        <v>1730</v>
      </c>
      <c r="BP43" s="36" t="n">
        <v>5.4</v>
      </c>
      <c r="BQ43" s="36" t="s">
        <v>1730</v>
      </c>
      <c r="BR43" s="36" t="s">
        <v>1891</v>
      </c>
      <c r="BS43" s="36" t="s">
        <v>1891</v>
      </c>
      <c r="BT43" s="36" t="s">
        <v>1892</v>
      </c>
      <c r="BU43" s="36" t="s">
        <v>1893</v>
      </c>
      <c r="BV43" s="36" t="n">
        <v>3970</v>
      </c>
      <c r="BW43" s="36" t="s">
        <v>121</v>
      </c>
      <c r="BX43" s="36" t="s">
        <v>1739</v>
      </c>
      <c r="BY43" s="36" t="s">
        <v>1750</v>
      </c>
    </row>
    <row r="44" spans="1:77">
      <c r="A44" s="36" t="n">
        <v>413591</v>
      </c>
      <c r="B44" s="36" t="s">
        <v>505</v>
      </c>
      <c r="C44" s="36" t="s">
        <v>502</v>
      </c>
      <c r="D44" s="36">
        <f>VLOOKUP(C44,原始数据!$A$4:$B$133,2,0)</f>
        <v/>
      </c>
      <c r="E44" s="179" t="s">
        <v>1746</v>
      </c>
      <c r="F44" s="36" t="n">
        <v>4.4</v>
      </c>
      <c r="G44" s="36" t="n">
        <v>4.8</v>
      </c>
      <c r="H44" s="36" t="n">
        <v>4</v>
      </c>
      <c r="I44" s="36" t="n">
        <v>6.2</v>
      </c>
      <c r="J44" s="36" t="n">
        <v>5.5</v>
      </c>
      <c r="K44" s="36" t="n">
        <v>4.5</v>
      </c>
      <c r="L44" s="47" t="n">
        <v>5.5</v>
      </c>
      <c r="M44" s="47" t="n">
        <v>5.5</v>
      </c>
      <c r="N44" s="47" t="n">
        <v>8.300000000000001</v>
      </c>
      <c r="O44" s="36" t="n">
        <v>5.8</v>
      </c>
      <c r="P44" s="36" t="n">
        <v>4.4</v>
      </c>
      <c r="Q44" s="36" t="n">
        <v>4.8</v>
      </c>
      <c r="R44" s="36" t="n">
        <v>6</v>
      </c>
      <c r="S44" s="36" t="n">
        <v>2.5</v>
      </c>
      <c r="T44" s="36" t="n">
        <v>5.7</v>
      </c>
      <c r="U44" s="36" t="n">
        <v>8.5</v>
      </c>
      <c r="V44" s="36" t="n">
        <v>7.7</v>
      </c>
      <c r="W44" s="36" t="n">
        <v>4.4</v>
      </c>
      <c r="X44" s="36" t="n">
        <v>10</v>
      </c>
      <c r="Y44" s="36" t="n">
        <v>4.5</v>
      </c>
      <c r="Z44" s="36" t="n">
        <v>6.5</v>
      </c>
      <c r="AA44" s="36" t="n">
        <v>4.2</v>
      </c>
      <c r="AB44" s="36" t="n">
        <v>1</v>
      </c>
      <c r="AC44" s="36" t="n">
        <v>3.8</v>
      </c>
      <c r="AD44" s="36" t="n">
        <v>6.8</v>
      </c>
      <c r="AE44" s="36" t="n">
        <v>4.9</v>
      </c>
      <c r="AF44" s="36" t="n">
        <v>4.5</v>
      </c>
      <c r="AG44" s="36" t="n">
        <v>9.1</v>
      </c>
      <c r="AH44" s="36" t="n">
        <v>3.8</v>
      </c>
      <c r="AI44" s="36" t="n">
        <v>5.4</v>
      </c>
      <c r="AJ44" s="36" t="n">
        <v>7.2</v>
      </c>
      <c r="AK44" s="36" t="n">
        <v>5.6</v>
      </c>
      <c r="AL44" s="36" t="n">
        <v>3.8</v>
      </c>
      <c r="AM44" s="36" t="n">
        <v>6.3</v>
      </c>
      <c r="AN44" s="36" t="n">
        <v>7.6</v>
      </c>
      <c r="AO44" s="36" t="n">
        <v>5.9</v>
      </c>
      <c r="AP44" s="36" t="n">
        <v>9</v>
      </c>
      <c r="AQ44" s="36" t="n">
        <v>5</v>
      </c>
      <c r="AR44" s="36" t="n">
        <v>3</v>
      </c>
      <c r="AS44" s="36" t="n">
        <v>5.4</v>
      </c>
      <c r="AT44" s="36" t="s">
        <v>1730</v>
      </c>
      <c r="AU44" s="36" t="s">
        <v>1730</v>
      </c>
      <c r="AV44" s="36" t="n">
        <v>6.5</v>
      </c>
      <c r="AW44" s="36" t="s">
        <v>1730</v>
      </c>
      <c r="AX44" s="36" t="s">
        <v>1730</v>
      </c>
      <c r="AY44" s="36" t="n">
        <v>3.8</v>
      </c>
      <c r="AZ44" s="36" t="s">
        <v>1730</v>
      </c>
      <c r="BA44" s="36" t="s">
        <v>1730</v>
      </c>
      <c r="BB44" s="36" t="n">
        <v>7.9</v>
      </c>
      <c r="BC44" s="36" t="n">
        <v>7</v>
      </c>
      <c r="BD44" s="36" t="s">
        <v>1730</v>
      </c>
      <c r="BE44" s="36" t="n">
        <v>4.3</v>
      </c>
      <c r="BF44" s="36" t="n">
        <v>4.7</v>
      </c>
      <c r="BG44" s="36" t="n">
        <v>1.9</v>
      </c>
      <c r="BH44" s="36" t="n">
        <v>5.8</v>
      </c>
      <c r="BI44" s="36" t="n">
        <v>7.7</v>
      </c>
      <c r="BJ44" s="36" t="s">
        <v>1730</v>
      </c>
      <c r="BK44" s="36" t="s">
        <v>1730</v>
      </c>
      <c r="BL44" s="36" t="s">
        <v>1730</v>
      </c>
      <c r="BM44" s="36" t="n">
        <v>5.4</v>
      </c>
      <c r="BN44" s="36" t="n">
        <v>7.3</v>
      </c>
      <c r="BO44" s="36" t="s">
        <v>1730</v>
      </c>
      <c r="BP44" s="36" t="n">
        <v>5.6</v>
      </c>
      <c r="BQ44" s="36" t="s">
        <v>1730</v>
      </c>
      <c r="BR44" s="36" t="s">
        <v>1894</v>
      </c>
      <c r="BS44" s="36" t="s">
        <v>1894</v>
      </c>
      <c r="BT44" s="36" t="s">
        <v>1895</v>
      </c>
      <c r="BU44" s="36" t="s">
        <v>1896</v>
      </c>
      <c r="BV44" s="36" t="n">
        <v>3773</v>
      </c>
      <c r="BW44" s="36" t="s">
        <v>121</v>
      </c>
      <c r="BX44" s="36" t="s">
        <v>1897</v>
      </c>
      <c r="BY44" s="36" t="s">
        <v>1783</v>
      </c>
    </row>
    <row r="45" spans="1:77">
      <c r="A45" s="36" t="n">
        <v>413591</v>
      </c>
      <c r="B45" s="36" t="s">
        <v>513</v>
      </c>
      <c r="C45" s="36" t="s">
        <v>509</v>
      </c>
      <c r="D45" s="36">
        <f>VLOOKUP(C45,原始数据!$A$4:$B$133,2,0)</f>
        <v/>
      </c>
      <c r="E45" s="179" t="s">
        <v>1771</v>
      </c>
      <c r="F45" s="36" t="n">
        <v>6.3</v>
      </c>
      <c r="G45" s="36" t="n">
        <v>4.8</v>
      </c>
      <c r="H45" s="36" t="n">
        <v>5.7</v>
      </c>
      <c r="I45" s="36" t="n">
        <v>3</v>
      </c>
      <c r="J45" s="36" t="n">
        <v>3.4</v>
      </c>
      <c r="K45" s="36" t="n">
        <v>5.2</v>
      </c>
      <c r="L45" s="47" t="n">
        <v>7.3</v>
      </c>
      <c r="M45" s="47" t="n">
        <v>5.5</v>
      </c>
      <c r="N45" s="47" t="n">
        <v>7.6</v>
      </c>
      <c r="O45" s="36" t="n">
        <v>6.4</v>
      </c>
      <c r="P45" s="36" t="n">
        <v>4.4</v>
      </c>
      <c r="Q45" s="36" t="n">
        <v>3.1</v>
      </c>
      <c r="R45" s="36" t="n">
        <v>1.3</v>
      </c>
      <c r="S45" s="36" t="n">
        <v>6.4</v>
      </c>
      <c r="T45" s="36" t="n">
        <v>2.3</v>
      </c>
      <c r="U45" s="36" t="n">
        <v>6.9</v>
      </c>
      <c r="V45" s="36" t="n">
        <v>5.3</v>
      </c>
      <c r="W45" s="36" t="n">
        <v>8.1</v>
      </c>
      <c r="X45" s="36" t="n">
        <v>10</v>
      </c>
      <c r="Y45" s="36" t="n">
        <v>4.5</v>
      </c>
      <c r="Z45" s="36" t="n">
        <v>8.5</v>
      </c>
      <c r="AA45" s="36" t="n">
        <v>3.5</v>
      </c>
      <c r="AB45" s="36" t="n">
        <v>3.7</v>
      </c>
      <c r="AC45" s="36" t="n">
        <v>8.800000000000001</v>
      </c>
      <c r="AD45" s="36" t="n">
        <v>3.4</v>
      </c>
      <c r="AE45" s="36" t="n">
        <v>3.3</v>
      </c>
      <c r="AF45" s="36" t="n">
        <v>3.1</v>
      </c>
      <c r="AG45" s="36" t="n">
        <v>3.4</v>
      </c>
      <c r="AH45" s="36" t="n">
        <v>3.2</v>
      </c>
      <c r="AI45" s="36" t="n">
        <v>3</v>
      </c>
      <c r="AJ45" s="36" t="n">
        <v>7.2</v>
      </c>
      <c r="AK45" s="36" t="n">
        <v>5.6</v>
      </c>
      <c r="AL45" s="36" t="n">
        <v>3.8</v>
      </c>
      <c r="AM45" s="36" t="n">
        <v>4</v>
      </c>
      <c r="AN45" s="36" t="n">
        <v>9.199999999999999</v>
      </c>
      <c r="AO45" s="36" t="n">
        <v>7.5</v>
      </c>
      <c r="AP45" s="36" t="n">
        <v>5.8</v>
      </c>
      <c r="AQ45" s="36" t="n">
        <v>6.9</v>
      </c>
      <c r="AR45" s="36" t="n">
        <v>8.199999999999999</v>
      </c>
      <c r="AS45" s="36" t="n">
        <v>3.5</v>
      </c>
      <c r="AT45" s="36" t="s">
        <v>1730</v>
      </c>
      <c r="AU45" s="36" t="s">
        <v>1730</v>
      </c>
      <c r="AV45" s="36" t="n">
        <v>1.8</v>
      </c>
      <c r="AW45" s="36" t="s">
        <v>1730</v>
      </c>
      <c r="AX45" s="36" t="s">
        <v>1730</v>
      </c>
      <c r="AY45" s="36" t="n">
        <v>5.6</v>
      </c>
      <c r="AZ45" s="36" t="s">
        <v>1730</v>
      </c>
      <c r="BA45" s="36" t="s">
        <v>1730</v>
      </c>
      <c r="BB45" s="36" t="n">
        <v>9</v>
      </c>
      <c r="BC45" s="36" t="n">
        <v>7.6</v>
      </c>
      <c r="BD45" s="36" t="s">
        <v>1730</v>
      </c>
      <c r="BE45" s="36" t="n">
        <v>2.1</v>
      </c>
      <c r="BF45" s="36" t="n">
        <v>4.1</v>
      </c>
      <c r="BG45" s="36" t="n">
        <v>5.3</v>
      </c>
      <c r="BH45" s="36" t="n">
        <v>7.9</v>
      </c>
      <c r="BI45" s="36" t="n">
        <v>7.5</v>
      </c>
      <c r="BJ45" s="36" t="s">
        <v>1730</v>
      </c>
      <c r="BK45" s="36" t="s">
        <v>1730</v>
      </c>
      <c r="BL45" s="36" t="s">
        <v>1730</v>
      </c>
      <c r="BM45" s="36" t="n">
        <v>2.9</v>
      </c>
      <c r="BN45" s="36" t="n">
        <v>7.8</v>
      </c>
      <c r="BO45" s="36" t="s">
        <v>1730</v>
      </c>
      <c r="BP45" s="36" t="n">
        <v>5.6</v>
      </c>
      <c r="BQ45" s="36" t="s">
        <v>1730</v>
      </c>
      <c r="BR45" s="36" t="s">
        <v>1898</v>
      </c>
      <c r="BS45" s="36" t="s">
        <v>1898</v>
      </c>
      <c r="BT45" s="36" t="s">
        <v>1899</v>
      </c>
      <c r="BU45" s="36" t="s">
        <v>1900</v>
      </c>
      <c r="BV45" s="36" t="n">
        <v>4039</v>
      </c>
      <c r="BW45" s="36" t="s">
        <v>121</v>
      </c>
      <c r="BX45" s="36" t="s">
        <v>1901</v>
      </c>
      <c r="BY45" s="36" t="s">
        <v>1765</v>
      </c>
    </row>
    <row r="46" spans="1:77">
      <c r="A46" s="36" t="n">
        <v>413591</v>
      </c>
      <c r="B46" s="36" t="s">
        <v>522</v>
      </c>
      <c r="C46" s="36" t="s">
        <v>519</v>
      </c>
      <c r="D46" s="36">
        <f>VLOOKUP(C46,原始数据!$A$4:$B$133,2,0)</f>
        <v/>
      </c>
      <c r="E46" s="179" t="s">
        <v>1766</v>
      </c>
      <c r="F46" s="36" t="n">
        <v>4.4</v>
      </c>
      <c r="G46" s="36" t="n">
        <v>6.6</v>
      </c>
      <c r="H46" s="36" t="n">
        <v>5.7</v>
      </c>
      <c r="I46" s="36" t="n">
        <v>6.8</v>
      </c>
      <c r="J46" s="36" t="n">
        <v>4.8</v>
      </c>
      <c r="K46" s="36" t="n">
        <v>5.8</v>
      </c>
      <c r="L46" s="47" t="n">
        <v>7.3</v>
      </c>
      <c r="M46" s="47" t="n">
        <v>5.5</v>
      </c>
      <c r="N46" s="47" t="n">
        <v>7.6</v>
      </c>
      <c r="O46" s="36" t="n">
        <v>4.6</v>
      </c>
      <c r="P46" s="36" t="n">
        <v>4.4</v>
      </c>
      <c r="Q46" s="36" t="n">
        <v>1.4</v>
      </c>
      <c r="R46" s="36" t="n">
        <v>7.2</v>
      </c>
      <c r="S46" s="36" t="n">
        <v>6.4</v>
      </c>
      <c r="T46" s="36" t="n">
        <v>4</v>
      </c>
      <c r="U46" s="36" t="n">
        <v>5.2</v>
      </c>
      <c r="V46" s="36" t="n">
        <v>8.300000000000001</v>
      </c>
      <c r="W46" s="36" t="n">
        <v>9.1</v>
      </c>
      <c r="X46" s="36" t="n">
        <v>8.5</v>
      </c>
      <c r="Y46" s="36" t="n">
        <v>10</v>
      </c>
      <c r="Z46" s="36" t="n">
        <v>10</v>
      </c>
      <c r="AA46" s="36" t="n">
        <v>4.9</v>
      </c>
      <c r="AB46" s="36" t="n">
        <v>5.1</v>
      </c>
      <c r="AC46" s="36" t="n">
        <v>8.800000000000001</v>
      </c>
      <c r="AD46" s="36" t="n">
        <v>8.800000000000001</v>
      </c>
      <c r="AE46" s="36" t="n">
        <v>7.1</v>
      </c>
      <c r="AF46" s="36" t="n">
        <v>5.9</v>
      </c>
      <c r="AG46" s="36" t="n">
        <v>5.3</v>
      </c>
      <c r="AH46" s="36" t="n">
        <v>6.1</v>
      </c>
      <c r="AI46" s="36" t="n">
        <v>7.7</v>
      </c>
      <c r="AJ46" s="36" t="n">
        <v>8.1</v>
      </c>
      <c r="AK46" s="36" t="n">
        <v>6.8</v>
      </c>
      <c r="AL46" s="36" t="n">
        <v>5</v>
      </c>
      <c r="AM46" s="36" t="n">
        <v>5.8</v>
      </c>
      <c r="AN46" s="36" t="n">
        <v>6</v>
      </c>
      <c r="AO46" s="36" t="n">
        <v>7.5</v>
      </c>
      <c r="AP46" s="36" t="n">
        <v>4.2</v>
      </c>
      <c r="AQ46" s="36" t="n">
        <v>6.9</v>
      </c>
      <c r="AR46" s="36" t="n">
        <v>6.5</v>
      </c>
      <c r="AS46" s="36" t="n">
        <v>5.9</v>
      </c>
      <c r="AT46" s="36" t="s">
        <v>1730</v>
      </c>
      <c r="AU46" s="36" t="s">
        <v>1730</v>
      </c>
      <c r="AV46" s="36" t="n">
        <v>6.9</v>
      </c>
      <c r="AW46" s="36" t="s">
        <v>1730</v>
      </c>
      <c r="AX46" s="36" t="s">
        <v>1730</v>
      </c>
      <c r="AY46" s="36" t="n">
        <v>5.6</v>
      </c>
      <c r="AZ46" s="36" t="s">
        <v>1730</v>
      </c>
      <c r="BA46" s="36" t="s">
        <v>1730</v>
      </c>
      <c r="BB46" s="36" t="n">
        <v>10</v>
      </c>
      <c r="BC46" s="36" t="n">
        <v>7.6</v>
      </c>
      <c r="BD46" s="36" t="s">
        <v>1730</v>
      </c>
      <c r="BE46" s="36" t="n">
        <v>6.1</v>
      </c>
      <c r="BF46" s="36" t="n">
        <v>2.1</v>
      </c>
      <c r="BG46" s="36" t="n">
        <v>6.6</v>
      </c>
      <c r="BH46" s="36" t="n">
        <v>6.1</v>
      </c>
      <c r="BI46" s="36" t="n">
        <v>8.800000000000001</v>
      </c>
      <c r="BJ46" s="36" t="s">
        <v>1730</v>
      </c>
      <c r="BK46" s="36" t="s">
        <v>1730</v>
      </c>
      <c r="BL46" s="36" t="s">
        <v>1730</v>
      </c>
      <c r="BM46" s="36" t="n">
        <v>7.5</v>
      </c>
      <c r="BN46" s="36" t="n">
        <v>7</v>
      </c>
      <c r="BO46" s="36" t="s">
        <v>1730</v>
      </c>
      <c r="BP46" s="36" t="n">
        <v>7.3</v>
      </c>
      <c r="BQ46" s="36" t="s">
        <v>1730</v>
      </c>
      <c r="BR46" s="36" t="s">
        <v>1902</v>
      </c>
      <c r="BS46" s="36" t="s">
        <v>1902</v>
      </c>
      <c r="BT46" s="36" t="s">
        <v>1903</v>
      </c>
      <c r="BU46" s="36" t="s">
        <v>1904</v>
      </c>
      <c r="BV46" s="36" t="n">
        <v>4338</v>
      </c>
      <c r="BW46" s="36" t="s">
        <v>121</v>
      </c>
      <c r="BX46" s="36" t="s">
        <v>1734</v>
      </c>
      <c r="BY46" s="36" t="s">
        <v>1905</v>
      </c>
    </row>
    <row r="47" spans="1:77">
      <c r="A47" s="36" t="n">
        <v>413591</v>
      </c>
      <c r="B47" s="36" t="s">
        <v>528</v>
      </c>
      <c r="C47" s="36" t="s">
        <v>525</v>
      </c>
      <c r="D47" s="36">
        <f>VLOOKUP(C47,原始数据!$A$4:$B$133,2,0)</f>
        <v/>
      </c>
      <c r="E47" s="179" t="s">
        <v>1751</v>
      </c>
      <c r="F47" s="36" t="n">
        <v>2.5</v>
      </c>
      <c r="G47" s="36" t="n">
        <v>4.8</v>
      </c>
      <c r="H47" s="36" t="n">
        <v>7.5</v>
      </c>
      <c r="I47" s="36" t="n">
        <v>6.2</v>
      </c>
      <c r="J47" s="36" t="n">
        <v>5.5</v>
      </c>
      <c r="K47" s="36" t="n">
        <v>5.8</v>
      </c>
      <c r="L47" s="47" t="n">
        <v>2.8</v>
      </c>
      <c r="M47" s="47" t="n">
        <v>7.3</v>
      </c>
      <c r="N47" s="47" t="n">
        <v>6.3</v>
      </c>
      <c r="O47" s="36" t="n">
        <v>7.1</v>
      </c>
      <c r="P47" s="36" t="n">
        <v>4.4</v>
      </c>
      <c r="Q47" s="36" t="n">
        <v>3.1</v>
      </c>
      <c r="R47" s="36" t="n">
        <v>6.6</v>
      </c>
      <c r="S47" s="36" t="n">
        <v>6.4</v>
      </c>
      <c r="T47" s="36" t="n">
        <v>5.7</v>
      </c>
      <c r="U47" s="36" t="n">
        <v>7.4</v>
      </c>
      <c r="V47" s="36" t="n">
        <v>7.1</v>
      </c>
      <c r="W47" s="36" t="n">
        <v>7.2</v>
      </c>
      <c r="X47" s="36" t="n">
        <v>10</v>
      </c>
      <c r="Y47" s="36" t="n">
        <v>4.5</v>
      </c>
      <c r="Z47" s="36" t="n">
        <v>10</v>
      </c>
      <c r="AA47" s="36" t="n">
        <v>4.9</v>
      </c>
      <c r="AB47" s="36" t="n">
        <v>4.4</v>
      </c>
      <c r="AC47" s="36" t="n">
        <v>3.8</v>
      </c>
      <c r="AD47" s="36" t="n">
        <v>8.1</v>
      </c>
      <c r="AE47" s="36" t="n">
        <v>7.6</v>
      </c>
      <c r="AF47" s="36" t="n">
        <v>6.6</v>
      </c>
      <c r="AG47" s="36" t="n">
        <v>4.4</v>
      </c>
      <c r="AH47" s="36" t="n">
        <v>3.8</v>
      </c>
      <c r="AI47" s="36" t="n">
        <v>5.9</v>
      </c>
      <c r="AJ47" s="36" t="n">
        <v>8.1</v>
      </c>
      <c r="AK47" s="36" t="n">
        <v>5.6</v>
      </c>
      <c r="AL47" s="36" t="n">
        <v>5.6</v>
      </c>
      <c r="AM47" s="36" t="n">
        <v>6.3</v>
      </c>
      <c r="AN47" s="36" t="n">
        <v>9.199999999999999</v>
      </c>
      <c r="AO47" s="36" t="n">
        <v>4.3</v>
      </c>
      <c r="AP47" s="36" t="n">
        <v>5.8</v>
      </c>
      <c r="AQ47" s="36" t="n">
        <v>3.2</v>
      </c>
      <c r="AR47" s="36" t="n">
        <v>8.199999999999999</v>
      </c>
      <c r="AS47" s="36" t="n">
        <v>5.9</v>
      </c>
      <c r="AT47" s="36" t="s">
        <v>1730</v>
      </c>
      <c r="AU47" s="36" t="s">
        <v>1730</v>
      </c>
      <c r="AV47" s="36" t="n">
        <v>4.2</v>
      </c>
      <c r="AW47" s="36" t="s">
        <v>1730</v>
      </c>
      <c r="AX47" s="36" t="s">
        <v>1730</v>
      </c>
      <c r="AY47" s="36" t="n">
        <v>4.6</v>
      </c>
      <c r="AZ47" s="36" t="s">
        <v>1730</v>
      </c>
      <c r="BA47" s="36" t="s">
        <v>1730</v>
      </c>
      <c r="BB47" s="36" t="n">
        <v>9.800000000000001</v>
      </c>
      <c r="BC47" s="36" t="n">
        <v>5.4</v>
      </c>
      <c r="BD47" s="36" t="s">
        <v>1730</v>
      </c>
      <c r="BE47" s="36" t="n">
        <v>6.7</v>
      </c>
      <c r="BF47" s="36" t="n">
        <v>4.4</v>
      </c>
      <c r="BG47" s="36" t="n">
        <v>3.8</v>
      </c>
      <c r="BH47" s="36" t="n">
        <v>5.9</v>
      </c>
      <c r="BI47" s="36" t="n">
        <v>8.300000000000001</v>
      </c>
      <c r="BJ47" s="36" t="s">
        <v>1730</v>
      </c>
      <c r="BK47" s="36" t="s">
        <v>1730</v>
      </c>
      <c r="BL47" s="36" t="s">
        <v>1730</v>
      </c>
      <c r="BM47" s="36" t="n">
        <v>7.7</v>
      </c>
      <c r="BN47" s="36" t="n">
        <v>7.3</v>
      </c>
      <c r="BO47" s="36" t="s">
        <v>1730</v>
      </c>
      <c r="BP47" s="36" t="n">
        <v>7</v>
      </c>
      <c r="BQ47" s="36" t="s">
        <v>1730</v>
      </c>
      <c r="BR47" s="36" t="s">
        <v>1906</v>
      </c>
      <c r="BS47" s="36" t="s">
        <v>1906</v>
      </c>
      <c r="BT47" s="36" t="s">
        <v>1907</v>
      </c>
      <c r="BU47" s="36" t="s">
        <v>1908</v>
      </c>
      <c r="BV47" s="36" t="n">
        <v>5631</v>
      </c>
      <c r="BW47" s="36" t="s">
        <v>121</v>
      </c>
      <c r="BX47" s="36" t="s">
        <v>1734</v>
      </c>
      <c r="BY47" s="36" t="s">
        <v>1735</v>
      </c>
    </row>
    <row r="48" spans="1:77">
      <c r="A48" s="36" t="n">
        <v>413591</v>
      </c>
      <c r="B48" s="36" t="s">
        <v>535</v>
      </c>
      <c r="C48" s="36" t="s">
        <v>531</v>
      </c>
      <c r="D48" s="36">
        <f>VLOOKUP(C48,原始数据!$A$4:$B$133,2,0)</f>
        <v/>
      </c>
      <c r="E48" s="179" t="s">
        <v>1751</v>
      </c>
      <c r="F48" s="36" t="n">
        <v>8.199999999999999</v>
      </c>
      <c r="G48" s="36" t="n">
        <v>3</v>
      </c>
      <c r="H48" s="36" t="n">
        <v>2.3</v>
      </c>
      <c r="I48" s="36" t="n">
        <v>5.5</v>
      </c>
      <c r="J48" s="36" t="n">
        <v>6.2</v>
      </c>
      <c r="K48" s="36" t="n">
        <v>3.9</v>
      </c>
      <c r="L48" s="47" t="n">
        <v>5.5</v>
      </c>
      <c r="M48" s="47" t="n">
        <v>7.3</v>
      </c>
      <c r="N48" s="47" t="n">
        <v>3.1</v>
      </c>
      <c r="O48" s="36" t="n">
        <v>4</v>
      </c>
      <c r="P48" s="36" t="n">
        <v>8.300000000000001</v>
      </c>
      <c r="Q48" s="36" t="n">
        <v>3.1</v>
      </c>
      <c r="R48" s="36" t="n">
        <v>6</v>
      </c>
      <c r="S48" s="36" t="n">
        <v>4.5</v>
      </c>
      <c r="T48" s="36" t="n">
        <v>5.7</v>
      </c>
      <c r="U48" s="36" t="n">
        <v>5.8</v>
      </c>
      <c r="V48" s="36" t="n">
        <v>4.7</v>
      </c>
      <c r="W48" s="36" t="n">
        <v>9.1</v>
      </c>
      <c r="X48" s="36" t="n">
        <v>10</v>
      </c>
      <c r="Y48" s="36" t="n">
        <v>1</v>
      </c>
      <c r="Z48" s="36" t="n">
        <v>10</v>
      </c>
      <c r="AA48" s="36" t="n">
        <v>6.2</v>
      </c>
      <c r="AB48" s="36" t="n">
        <v>5.8</v>
      </c>
      <c r="AC48" s="36" t="n">
        <v>5.5</v>
      </c>
      <c r="AD48" s="36" t="n">
        <v>6.1</v>
      </c>
      <c r="AE48" s="36" t="n">
        <v>6.5</v>
      </c>
      <c r="AF48" s="36" t="n">
        <v>7.3</v>
      </c>
      <c r="AG48" s="36" t="n">
        <v>6.2</v>
      </c>
      <c r="AH48" s="36" t="n">
        <v>2.1</v>
      </c>
      <c r="AI48" s="36" t="n">
        <v>6.5</v>
      </c>
      <c r="AJ48" s="36" t="n">
        <v>7.2</v>
      </c>
      <c r="AK48" s="36" t="n">
        <v>6.8</v>
      </c>
      <c r="AL48" s="36" t="n">
        <v>5.6</v>
      </c>
      <c r="AM48" s="36" t="n">
        <v>6.3</v>
      </c>
      <c r="AN48" s="36" t="n">
        <v>4.4</v>
      </c>
      <c r="AO48" s="36" t="n">
        <v>5.9</v>
      </c>
      <c r="AP48" s="36" t="n">
        <v>4.7</v>
      </c>
      <c r="AQ48" s="36" t="n">
        <v>6.9</v>
      </c>
      <c r="AR48" s="36" t="n">
        <v>4.8</v>
      </c>
      <c r="AS48" s="36" t="n">
        <v>5.1</v>
      </c>
      <c r="AT48" s="36" t="s">
        <v>1730</v>
      </c>
      <c r="AU48" s="36" t="s">
        <v>1730</v>
      </c>
      <c r="AV48" s="36" t="n">
        <v>4.6</v>
      </c>
      <c r="AW48" s="36" t="s">
        <v>1730</v>
      </c>
      <c r="AX48" s="36" t="s">
        <v>1730</v>
      </c>
      <c r="AY48" s="36" t="n">
        <v>4</v>
      </c>
      <c r="AZ48" s="36" t="s">
        <v>1730</v>
      </c>
      <c r="BA48" s="36" t="s">
        <v>1730</v>
      </c>
      <c r="BB48" s="36" t="n">
        <v>7.9</v>
      </c>
      <c r="BC48" s="36" t="n">
        <v>5.2</v>
      </c>
      <c r="BD48" s="36" t="s">
        <v>1730</v>
      </c>
      <c r="BE48" s="36" t="n">
        <v>5.3</v>
      </c>
      <c r="BF48" s="36" t="n">
        <v>4.9</v>
      </c>
      <c r="BG48" s="36" t="n">
        <v>6</v>
      </c>
      <c r="BH48" s="36" t="n">
        <v>5.4</v>
      </c>
      <c r="BI48" s="36" t="n">
        <v>7.2</v>
      </c>
      <c r="BJ48" s="36" t="s">
        <v>1730</v>
      </c>
      <c r="BK48" s="36" t="s">
        <v>1730</v>
      </c>
      <c r="BL48" s="36" t="s">
        <v>1730</v>
      </c>
      <c r="BM48" s="36" t="n">
        <v>6.8</v>
      </c>
      <c r="BN48" s="36" t="n">
        <v>5.5</v>
      </c>
      <c r="BO48" s="36" t="s">
        <v>1730</v>
      </c>
      <c r="BP48" s="36" t="n">
        <v>7.2</v>
      </c>
      <c r="BQ48" s="36" t="s">
        <v>1730</v>
      </c>
      <c r="BR48" s="36" t="s">
        <v>1909</v>
      </c>
      <c r="BS48" s="36" t="s">
        <v>1909</v>
      </c>
      <c r="BT48" s="36" t="s">
        <v>1910</v>
      </c>
      <c r="BU48" s="36" t="s">
        <v>1911</v>
      </c>
      <c r="BV48" s="36" t="n">
        <v>4476</v>
      </c>
      <c r="BW48" s="36" t="s">
        <v>121</v>
      </c>
      <c r="BX48" s="36" t="s">
        <v>1775</v>
      </c>
      <c r="BY48" s="36" t="s">
        <v>1783</v>
      </c>
    </row>
    <row r="49" spans="1:77">
      <c r="A49" s="36" t="n">
        <v>413591</v>
      </c>
      <c r="B49" s="36" t="s">
        <v>542</v>
      </c>
      <c r="C49" s="36" t="s">
        <v>539</v>
      </c>
      <c r="D49" s="36">
        <f>VLOOKUP(C49,原始数据!$A$4:$B$133,2,0)</f>
        <v/>
      </c>
      <c r="E49" s="179" t="s">
        <v>1843</v>
      </c>
      <c r="F49" s="36" t="n">
        <v>8.199999999999999</v>
      </c>
      <c r="G49" s="36" t="n">
        <v>6.6</v>
      </c>
      <c r="H49" s="36" t="n">
        <v>7.5</v>
      </c>
      <c r="I49" s="36" t="n">
        <v>6.8</v>
      </c>
      <c r="J49" s="36" t="n">
        <v>5.5</v>
      </c>
      <c r="K49" s="36" t="n">
        <v>5.8</v>
      </c>
      <c r="L49" s="47" t="n">
        <v>3.7</v>
      </c>
      <c r="M49" s="47" t="n">
        <v>5.5</v>
      </c>
      <c r="N49" s="47" t="n">
        <v>4.4</v>
      </c>
      <c r="O49" s="36" t="n">
        <v>4</v>
      </c>
      <c r="P49" s="36" t="n">
        <v>6.3</v>
      </c>
      <c r="Q49" s="36" t="n">
        <v>4.8</v>
      </c>
      <c r="R49" s="36" t="n">
        <v>4.2</v>
      </c>
      <c r="S49" s="36" t="n">
        <v>4.5</v>
      </c>
      <c r="T49" s="36" t="n">
        <v>5.7</v>
      </c>
      <c r="U49" s="36" t="n">
        <v>7.4</v>
      </c>
      <c r="V49" s="36" t="n">
        <v>4.7</v>
      </c>
      <c r="W49" s="36" t="n">
        <v>7.2</v>
      </c>
      <c r="X49" s="36" t="n">
        <v>10</v>
      </c>
      <c r="Y49" s="36" t="n">
        <v>4.5</v>
      </c>
      <c r="Z49" s="36" t="n">
        <v>4.5</v>
      </c>
      <c r="AA49" s="36" t="n">
        <v>4.9</v>
      </c>
      <c r="AB49" s="36" t="n">
        <v>3.7</v>
      </c>
      <c r="AC49" s="36" t="n">
        <v>5.5</v>
      </c>
      <c r="AD49" s="36" t="n">
        <v>7.4</v>
      </c>
      <c r="AE49" s="36" t="n">
        <v>6</v>
      </c>
      <c r="AF49" s="36" t="n">
        <v>5.2</v>
      </c>
      <c r="AG49" s="36" t="n">
        <v>7.2</v>
      </c>
      <c r="AH49" s="36" t="n">
        <v>3.8</v>
      </c>
      <c r="AI49" s="36" t="n">
        <v>5.9</v>
      </c>
      <c r="AJ49" s="36" t="n">
        <v>8.1</v>
      </c>
      <c r="AK49" s="36" t="n">
        <v>6.8</v>
      </c>
      <c r="AL49" s="36" t="n">
        <v>3.8</v>
      </c>
      <c r="AM49" s="36" t="n">
        <v>5.2</v>
      </c>
      <c r="AN49" s="36" t="n">
        <v>6</v>
      </c>
      <c r="AO49" s="36" t="n">
        <v>2.7</v>
      </c>
      <c r="AP49" s="36" t="n">
        <v>6.3</v>
      </c>
      <c r="AQ49" s="36" t="n">
        <v>6.9</v>
      </c>
      <c r="AR49" s="36" t="n">
        <v>3</v>
      </c>
      <c r="AS49" s="36" t="n">
        <v>6.1</v>
      </c>
      <c r="AT49" s="36" t="s">
        <v>1730</v>
      </c>
      <c r="AU49" s="36" t="s">
        <v>1730</v>
      </c>
      <c r="AV49" s="36" t="n">
        <v>5.7</v>
      </c>
      <c r="AW49" s="36" t="s">
        <v>1730</v>
      </c>
      <c r="AX49" s="36" t="s">
        <v>1730</v>
      </c>
      <c r="AY49" s="36" t="n">
        <v>8.4</v>
      </c>
      <c r="AZ49" s="36" t="s">
        <v>1730</v>
      </c>
      <c r="BA49" s="36" t="s">
        <v>1730</v>
      </c>
      <c r="BB49" s="36" t="n">
        <v>6.8</v>
      </c>
      <c r="BC49" s="36" t="n">
        <v>4</v>
      </c>
      <c r="BD49" s="36" t="s">
        <v>1730</v>
      </c>
      <c r="BE49" s="36" t="n">
        <v>4.4</v>
      </c>
      <c r="BF49" s="36" t="n">
        <v>4.7</v>
      </c>
      <c r="BG49" s="36" t="n">
        <v>4.3</v>
      </c>
      <c r="BH49" s="36" t="n">
        <v>5.3</v>
      </c>
      <c r="BI49" s="36" t="n">
        <v>7</v>
      </c>
      <c r="BJ49" s="36" t="s">
        <v>1730</v>
      </c>
      <c r="BK49" s="36" t="s">
        <v>1730</v>
      </c>
      <c r="BL49" s="36" t="s">
        <v>1730</v>
      </c>
      <c r="BM49" s="36" t="n">
        <v>6.3</v>
      </c>
      <c r="BN49" s="36" t="n">
        <v>4.1</v>
      </c>
      <c r="BO49" s="36" t="s">
        <v>1730</v>
      </c>
      <c r="BP49" s="36" t="n">
        <v>6.7</v>
      </c>
      <c r="BQ49" s="36" t="s">
        <v>1730</v>
      </c>
      <c r="BR49" s="36" t="s">
        <v>1912</v>
      </c>
      <c r="BS49" s="36" t="s">
        <v>1912</v>
      </c>
      <c r="BT49" s="36" t="s">
        <v>1913</v>
      </c>
      <c r="BU49" s="36" t="s">
        <v>1914</v>
      </c>
      <c r="BV49" s="36" t="n">
        <v>6630</v>
      </c>
      <c r="BW49" s="36" t="s">
        <v>121</v>
      </c>
      <c r="BX49" s="36" t="s">
        <v>1815</v>
      </c>
      <c r="BY49" s="36" t="s">
        <v>1783</v>
      </c>
    </row>
    <row r="50" spans="1:77">
      <c r="A50" s="36" t="n">
        <v>413591</v>
      </c>
      <c r="B50" s="36" t="s">
        <v>550</v>
      </c>
      <c r="C50" s="36" t="s">
        <v>546</v>
      </c>
      <c r="D50" s="36">
        <f>VLOOKUP(C50,原始数据!$A$4:$B$133,2,0)</f>
        <v/>
      </c>
      <c r="E50" s="179" t="s">
        <v>1751</v>
      </c>
      <c r="F50" s="36" t="n">
        <v>6.3</v>
      </c>
      <c r="G50" s="36" t="n">
        <v>4.8</v>
      </c>
      <c r="H50" s="36" t="n">
        <v>4</v>
      </c>
      <c r="I50" s="36" t="n">
        <v>6.8</v>
      </c>
      <c r="J50" s="36" t="n">
        <v>4.8</v>
      </c>
      <c r="K50" s="36" t="n">
        <v>5.8</v>
      </c>
      <c r="L50" s="47" t="n">
        <v>4.6</v>
      </c>
      <c r="M50" s="47" t="n">
        <v>3.7</v>
      </c>
      <c r="N50" s="47" t="n">
        <v>6.3</v>
      </c>
      <c r="O50" s="36" t="n">
        <v>5.8</v>
      </c>
      <c r="P50" s="36" t="n">
        <v>8.300000000000001</v>
      </c>
      <c r="Q50" s="36" t="n">
        <v>3.1</v>
      </c>
      <c r="R50" s="36" t="n">
        <v>5.4</v>
      </c>
      <c r="S50" s="36" t="n">
        <v>4.5</v>
      </c>
      <c r="T50" s="36" t="n">
        <v>5.7</v>
      </c>
      <c r="U50" s="36" t="n">
        <v>6.3</v>
      </c>
      <c r="V50" s="36" t="n">
        <v>5.9</v>
      </c>
      <c r="W50" s="36" t="n">
        <v>7.2</v>
      </c>
      <c r="X50" s="36" t="n">
        <v>8.5</v>
      </c>
      <c r="Y50" s="36" t="n">
        <v>6.5</v>
      </c>
      <c r="Z50" s="36" t="n">
        <v>2.5</v>
      </c>
      <c r="AA50" s="36" t="n">
        <v>3.5</v>
      </c>
      <c r="AB50" s="36" t="n">
        <v>2.2</v>
      </c>
      <c r="AC50" s="36" t="n">
        <v>7.2</v>
      </c>
      <c r="AD50" s="36" t="n">
        <v>6.1</v>
      </c>
      <c r="AE50" s="36" t="n">
        <v>7.1</v>
      </c>
      <c r="AF50" s="36" t="n">
        <v>3.1</v>
      </c>
      <c r="AG50" s="36" t="n">
        <v>7.2</v>
      </c>
      <c r="AH50" s="36" t="n">
        <v>3.8</v>
      </c>
      <c r="AI50" s="36" t="n">
        <v>4.8</v>
      </c>
      <c r="AJ50" s="36" t="n">
        <v>8.1</v>
      </c>
      <c r="AK50" s="36" t="n">
        <v>8</v>
      </c>
      <c r="AL50" s="36" t="n">
        <v>3.3</v>
      </c>
      <c r="AM50" s="36" t="n">
        <v>5.8</v>
      </c>
      <c r="AN50" s="36" t="n">
        <v>9.199999999999999</v>
      </c>
      <c r="AO50" s="36" t="n">
        <v>5.9</v>
      </c>
      <c r="AP50" s="36" t="n">
        <v>5.8</v>
      </c>
      <c r="AQ50" s="36" t="n">
        <v>6.9</v>
      </c>
      <c r="AR50" s="36" t="n">
        <v>4.8</v>
      </c>
      <c r="AS50" s="36" t="n">
        <v>5.9</v>
      </c>
      <c r="AT50" s="36" t="s">
        <v>1730</v>
      </c>
      <c r="AU50" s="36" t="s">
        <v>1730</v>
      </c>
      <c r="AV50" s="36" t="n">
        <v>5.1</v>
      </c>
      <c r="AW50" s="36" t="s">
        <v>1730</v>
      </c>
      <c r="AX50" s="36" t="s">
        <v>1730</v>
      </c>
      <c r="AY50" s="36" t="n">
        <v>4.8</v>
      </c>
      <c r="AZ50" s="36" t="s">
        <v>1730</v>
      </c>
      <c r="BA50" s="36" t="s">
        <v>1730</v>
      </c>
      <c r="BB50" s="36" t="n">
        <v>6</v>
      </c>
      <c r="BC50" s="36" t="n">
        <v>4.5</v>
      </c>
      <c r="BD50" s="36" t="s">
        <v>1730</v>
      </c>
      <c r="BE50" s="36" t="n">
        <v>5</v>
      </c>
      <c r="BF50" s="36" t="n">
        <v>5.9</v>
      </c>
      <c r="BG50" s="36" t="n">
        <v>3.8</v>
      </c>
      <c r="BH50" s="36" t="n">
        <v>6</v>
      </c>
      <c r="BI50" s="36" t="n">
        <v>7</v>
      </c>
      <c r="BJ50" s="36" t="s">
        <v>1730</v>
      </c>
      <c r="BK50" s="36" t="s">
        <v>1730</v>
      </c>
      <c r="BL50" s="36" t="s">
        <v>1730</v>
      </c>
      <c r="BM50" s="36" t="n">
        <v>5.4</v>
      </c>
      <c r="BN50" s="36" t="n">
        <v>7.9</v>
      </c>
      <c r="BO50" s="36" t="s">
        <v>1730</v>
      </c>
      <c r="BP50" s="36" t="n">
        <v>7</v>
      </c>
      <c r="BQ50" s="36" t="s">
        <v>1730</v>
      </c>
      <c r="BR50" s="36" t="s">
        <v>1915</v>
      </c>
      <c r="BS50" s="36" t="s">
        <v>1915</v>
      </c>
      <c r="BT50" s="36" t="s">
        <v>1916</v>
      </c>
      <c r="BU50" s="36" t="s">
        <v>1917</v>
      </c>
      <c r="BV50" s="36" t="n">
        <v>5062</v>
      </c>
      <c r="BW50" s="36" t="s">
        <v>121</v>
      </c>
      <c r="BX50" s="36" t="s">
        <v>1815</v>
      </c>
      <c r="BY50" s="36" t="s">
        <v>1783</v>
      </c>
    </row>
    <row r="51" spans="1:77">
      <c r="A51" s="36" t="n">
        <v>413591</v>
      </c>
      <c r="B51" s="36" t="s">
        <v>557</v>
      </c>
      <c r="C51" s="36" t="s">
        <v>554</v>
      </c>
      <c r="D51" s="36">
        <f>VLOOKUP(C51,原始数据!$A$4:$B$133,2,0)</f>
        <v/>
      </c>
      <c r="E51" s="179" t="s">
        <v>1741</v>
      </c>
      <c r="F51" s="36" t="n">
        <v>8.199999999999999</v>
      </c>
      <c r="G51" s="36" t="n">
        <v>6.6</v>
      </c>
      <c r="H51" s="36" t="n">
        <v>5.7</v>
      </c>
      <c r="I51" s="36" t="n">
        <v>5.5</v>
      </c>
      <c r="J51" s="36" t="n">
        <v>5.5</v>
      </c>
      <c r="K51" s="36" t="n">
        <v>5.8</v>
      </c>
      <c r="L51" s="47" t="n">
        <v>5.5</v>
      </c>
      <c r="M51" s="47" t="n">
        <v>7.3</v>
      </c>
      <c r="N51" s="47" t="n">
        <v>5.7</v>
      </c>
      <c r="O51" s="36" t="n">
        <v>4.6</v>
      </c>
      <c r="P51" s="36" t="n">
        <v>4.4</v>
      </c>
      <c r="Q51" s="36" t="n">
        <v>6.5</v>
      </c>
      <c r="R51" s="36" t="n">
        <v>7.2</v>
      </c>
      <c r="S51" s="36" t="n">
        <v>4.5</v>
      </c>
      <c r="T51" s="36" t="n">
        <v>5.7</v>
      </c>
      <c r="U51" s="36" t="n">
        <v>5.2</v>
      </c>
      <c r="V51" s="36" t="n">
        <v>6.5</v>
      </c>
      <c r="W51" s="36" t="n">
        <v>9.1</v>
      </c>
      <c r="X51" s="36" t="n">
        <v>10</v>
      </c>
      <c r="Y51" s="36" t="n">
        <v>4.5</v>
      </c>
      <c r="Z51" s="36" t="n">
        <v>6.5</v>
      </c>
      <c r="AA51" s="36" t="n">
        <v>5.5</v>
      </c>
      <c r="AB51" s="36" t="n">
        <v>5.1</v>
      </c>
      <c r="AC51" s="36" t="n">
        <v>5.5</v>
      </c>
      <c r="AD51" s="36" t="n">
        <v>6.1</v>
      </c>
      <c r="AE51" s="36" t="n">
        <v>6.5</v>
      </c>
      <c r="AF51" s="36" t="n">
        <v>5.2</v>
      </c>
      <c r="AG51" s="36" t="n">
        <v>6.2</v>
      </c>
      <c r="AH51" s="36" t="n">
        <v>4.9</v>
      </c>
      <c r="AI51" s="36" t="n">
        <v>7.1</v>
      </c>
      <c r="AJ51" s="36" t="n">
        <v>6.2</v>
      </c>
      <c r="AK51" s="36" t="n">
        <v>5.6</v>
      </c>
      <c r="AL51" s="36" t="n">
        <v>2.1</v>
      </c>
      <c r="AM51" s="36" t="n">
        <v>4</v>
      </c>
      <c r="AN51" s="36" t="n">
        <v>4.4</v>
      </c>
      <c r="AO51" s="36" t="n">
        <v>4.3</v>
      </c>
      <c r="AP51" s="36" t="n">
        <v>4.7</v>
      </c>
      <c r="AQ51" s="36" t="n">
        <v>3.2</v>
      </c>
      <c r="AR51" s="36" t="n">
        <v>6.5</v>
      </c>
      <c r="AS51" s="36" t="n">
        <v>5.6</v>
      </c>
      <c r="AT51" s="36" t="s">
        <v>1730</v>
      </c>
      <c r="AU51" s="36" t="s">
        <v>1730</v>
      </c>
      <c r="AV51" s="36" t="n">
        <v>6.4</v>
      </c>
      <c r="AW51" s="36" t="s">
        <v>1730</v>
      </c>
      <c r="AX51" s="36" t="s">
        <v>1730</v>
      </c>
      <c r="AY51" s="36" t="n">
        <v>7.5</v>
      </c>
      <c r="AZ51" s="36" t="s">
        <v>1730</v>
      </c>
      <c r="BA51" s="36" t="s">
        <v>1730</v>
      </c>
      <c r="BB51" s="36" t="n">
        <v>7.9</v>
      </c>
      <c r="BC51" s="36" t="n">
        <v>6.6</v>
      </c>
      <c r="BD51" s="36" t="s">
        <v>1730</v>
      </c>
      <c r="BE51" s="36" t="n">
        <v>6</v>
      </c>
      <c r="BF51" s="36" t="n">
        <v>4.9</v>
      </c>
      <c r="BG51" s="36" t="n">
        <v>5.3</v>
      </c>
      <c r="BH51" s="36" t="n">
        <v>4.3</v>
      </c>
      <c r="BI51" s="36" t="n">
        <v>7.8</v>
      </c>
      <c r="BJ51" s="36" t="s">
        <v>1730</v>
      </c>
      <c r="BK51" s="36" t="s">
        <v>1730</v>
      </c>
      <c r="BL51" s="36" t="s">
        <v>1730</v>
      </c>
      <c r="BM51" s="36" t="n">
        <v>6</v>
      </c>
      <c r="BN51" s="36" t="n">
        <v>3.4</v>
      </c>
      <c r="BO51" s="36" t="s">
        <v>1730</v>
      </c>
      <c r="BP51" s="36" t="n">
        <v>4.1</v>
      </c>
      <c r="BQ51" s="36" t="s">
        <v>1730</v>
      </c>
      <c r="BR51" s="36" t="s">
        <v>1918</v>
      </c>
      <c r="BS51" s="36" t="s">
        <v>1918</v>
      </c>
      <c r="BT51" s="36" t="s">
        <v>1919</v>
      </c>
      <c r="BU51" s="36" t="s">
        <v>1920</v>
      </c>
      <c r="BV51" s="36" t="n">
        <v>6818</v>
      </c>
      <c r="BW51" s="36" t="s">
        <v>121</v>
      </c>
      <c r="BX51" s="36" t="s">
        <v>1815</v>
      </c>
      <c r="BY51" s="36" t="s">
        <v>1735</v>
      </c>
    </row>
    <row r="52" spans="1:77">
      <c r="A52" s="36" t="n">
        <v>413591</v>
      </c>
      <c r="B52" s="36" t="s">
        <v>564</v>
      </c>
      <c r="C52" s="36" t="s">
        <v>561</v>
      </c>
      <c r="D52" s="36">
        <f>VLOOKUP(C52,原始数据!$A$4:$B$133,2,0)</f>
        <v/>
      </c>
      <c r="E52" s="179" t="s">
        <v>1880</v>
      </c>
      <c r="F52" s="36" t="n">
        <v>2.5</v>
      </c>
      <c r="G52" s="36" t="n">
        <v>4.8</v>
      </c>
      <c r="H52" s="36" t="n">
        <v>7.5</v>
      </c>
      <c r="I52" s="36" t="n">
        <v>5.5</v>
      </c>
      <c r="J52" s="36" t="n">
        <v>5.5</v>
      </c>
      <c r="K52" s="36" t="n">
        <v>6.5</v>
      </c>
      <c r="L52" s="47" t="n">
        <v>7.3</v>
      </c>
      <c r="M52" s="47" t="n">
        <v>7.3</v>
      </c>
      <c r="N52" s="47" t="n">
        <v>6.3</v>
      </c>
      <c r="O52" s="36" t="n">
        <v>5.8</v>
      </c>
      <c r="P52" s="36" t="n">
        <v>10</v>
      </c>
      <c r="Q52" s="36" t="n">
        <v>3.1</v>
      </c>
      <c r="R52" s="36" t="n">
        <v>3</v>
      </c>
      <c r="S52" s="36" t="n">
        <v>8.4</v>
      </c>
      <c r="T52" s="36" t="n">
        <v>9.199999999999999</v>
      </c>
      <c r="U52" s="36" t="n">
        <v>8.5</v>
      </c>
      <c r="V52" s="36" t="n">
        <v>8.300000000000001</v>
      </c>
      <c r="W52" s="36" t="n">
        <v>8.1</v>
      </c>
      <c r="X52" s="36" t="n">
        <v>10</v>
      </c>
      <c r="Y52" s="36" t="n">
        <v>4.5</v>
      </c>
      <c r="Z52" s="36" t="n">
        <v>10</v>
      </c>
      <c r="AA52" s="36" t="n">
        <v>6.9</v>
      </c>
      <c r="AB52" s="36" t="n">
        <v>3</v>
      </c>
      <c r="AC52" s="36" t="n">
        <v>8.800000000000001</v>
      </c>
      <c r="AD52" s="36" t="n">
        <v>7.4</v>
      </c>
      <c r="AE52" s="36" t="n">
        <v>6.5</v>
      </c>
      <c r="AF52" s="36" t="n">
        <v>8.699999999999999</v>
      </c>
      <c r="AG52" s="36" t="n">
        <v>9.1</v>
      </c>
      <c r="AH52" s="36" t="n">
        <v>3.2</v>
      </c>
      <c r="AI52" s="36" t="n">
        <v>9.5</v>
      </c>
      <c r="AJ52" s="36" t="n">
        <v>9.1</v>
      </c>
      <c r="AK52" s="36" t="n">
        <v>8</v>
      </c>
      <c r="AL52" s="36" t="n">
        <v>5.6</v>
      </c>
      <c r="AM52" s="36" t="n">
        <v>8.1</v>
      </c>
      <c r="AN52" s="36" t="n">
        <v>7.6</v>
      </c>
      <c r="AO52" s="36" t="n">
        <v>7.5</v>
      </c>
      <c r="AP52" s="36" t="n">
        <v>6.3</v>
      </c>
      <c r="AQ52" s="36" t="n">
        <v>6.9</v>
      </c>
      <c r="AR52" s="36" t="n">
        <v>6.5</v>
      </c>
      <c r="AS52" s="36" t="n">
        <v>5.9</v>
      </c>
      <c r="AT52" s="36" t="s">
        <v>1730</v>
      </c>
      <c r="AU52" s="36" t="s">
        <v>1730</v>
      </c>
      <c r="AV52" s="36" t="n">
        <v>8.300000000000001</v>
      </c>
      <c r="AW52" s="36" t="s">
        <v>1730</v>
      </c>
      <c r="AX52" s="36" t="s">
        <v>1730</v>
      </c>
      <c r="AY52" s="36" t="n">
        <v>4.6</v>
      </c>
      <c r="AZ52" s="36" t="s">
        <v>1730</v>
      </c>
      <c r="BA52" s="36" t="s">
        <v>1730</v>
      </c>
      <c r="BB52" s="36" t="n">
        <v>9.800000000000001</v>
      </c>
      <c r="BC52" s="36" t="n">
        <v>7.8</v>
      </c>
      <c r="BD52" s="36" t="s">
        <v>1730</v>
      </c>
      <c r="BE52" s="36" t="n">
        <v>7.7</v>
      </c>
      <c r="BF52" s="36" t="n">
        <v>6.8</v>
      </c>
      <c r="BG52" s="36" t="n">
        <v>6.6</v>
      </c>
      <c r="BH52" s="36" t="n">
        <v>7.3</v>
      </c>
      <c r="BI52" s="36" t="n">
        <v>10</v>
      </c>
      <c r="BJ52" s="36" t="s">
        <v>1730</v>
      </c>
      <c r="BK52" s="36" t="s">
        <v>1730</v>
      </c>
      <c r="BL52" s="36" t="s">
        <v>1730</v>
      </c>
      <c r="BM52" s="36" t="n">
        <v>7.8</v>
      </c>
      <c r="BN52" s="36" t="n">
        <v>9.1</v>
      </c>
      <c r="BO52" s="36" t="s">
        <v>1730</v>
      </c>
      <c r="BP52" s="36" t="n">
        <v>8.800000000000001</v>
      </c>
      <c r="BQ52" s="36" t="s">
        <v>1730</v>
      </c>
      <c r="BR52" s="36" t="s">
        <v>1921</v>
      </c>
      <c r="BS52" s="36" t="s">
        <v>1921</v>
      </c>
      <c r="BT52" s="36" t="s">
        <v>1922</v>
      </c>
      <c r="BU52" s="36" t="s">
        <v>1923</v>
      </c>
      <c r="BV52" s="36" t="n">
        <v>6453</v>
      </c>
      <c r="BW52" s="36" t="s">
        <v>121</v>
      </c>
      <c r="BX52" s="36" t="s">
        <v>1810</v>
      </c>
      <c r="BY52" s="36" t="s">
        <v>1798</v>
      </c>
    </row>
    <row r="53" spans="1:77">
      <c r="A53" s="36" t="n">
        <v>413591</v>
      </c>
      <c r="B53" s="36" t="s">
        <v>571</v>
      </c>
      <c r="C53" s="36" t="s">
        <v>568</v>
      </c>
      <c r="D53" s="36">
        <f>VLOOKUP(C53,原始数据!$A$4:$B$133,2,0)</f>
        <v/>
      </c>
      <c r="E53" s="179" t="s">
        <v>1755</v>
      </c>
      <c r="F53" s="36" t="n">
        <v>6.3</v>
      </c>
      <c r="G53" s="36" t="n">
        <v>8.4</v>
      </c>
      <c r="H53" s="36" t="n">
        <v>7.5</v>
      </c>
      <c r="I53" s="36" t="n">
        <v>7.4</v>
      </c>
      <c r="J53" s="36" t="n">
        <v>6.2</v>
      </c>
      <c r="K53" s="36" t="n">
        <v>7.1</v>
      </c>
      <c r="L53" s="47" t="n">
        <v>4.6</v>
      </c>
      <c r="M53" s="47" t="n">
        <v>5.5</v>
      </c>
      <c r="N53" s="47" t="n">
        <v>7.6</v>
      </c>
      <c r="O53" s="36" t="n">
        <v>6.4</v>
      </c>
      <c r="P53" s="36" t="n">
        <v>4.4</v>
      </c>
      <c r="Q53" s="36" t="n">
        <v>3.1</v>
      </c>
      <c r="R53" s="36" t="n">
        <v>5.4</v>
      </c>
      <c r="S53" s="36" t="n">
        <v>8.4</v>
      </c>
      <c r="T53" s="36" t="n">
        <v>4</v>
      </c>
      <c r="U53" s="36" t="n">
        <v>3.5</v>
      </c>
      <c r="V53" s="36" t="n">
        <v>8.9</v>
      </c>
      <c r="W53" s="36" t="n">
        <v>9.1</v>
      </c>
      <c r="X53" s="36" t="n">
        <v>10</v>
      </c>
      <c r="Y53" s="36" t="n">
        <v>6.5</v>
      </c>
      <c r="Z53" s="36" t="n">
        <v>6.5</v>
      </c>
      <c r="AA53" s="36" t="n">
        <v>6.9</v>
      </c>
      <c r="AB53" s="36" t="n">
        <v>5.8</v>
      </c>
      <c r="AC53" s="36" t="n">
        <v>7.2</v>
      </c>
      <c r="AD53" s="36" t="n">
        <v>7.4</v>
      </c>
      <c r="AE53" s="36" t="n">
        <v>2.7</v>
      </c>
      <c r="AF53" s="36" t="n">
        <v>8</v>
      </c>
      <c r="AG53" s="36" t="n">
        <v>5.3</v>
      </c>
      <c r="AH53" s="36" t="n">
        <v>3.8</v>
      </c>
      <c r="AI53" s="36" t="n">
        <v>7.7</v>
      </c>
      <c r="AJ53" s="36" t="n">
        <v>5.3</v>
      </c>
      <c r="AK53" s="36" t="n">
        <v>8</v>
      </c>
      <c r="AL53" s="36" t="n">
        <v>4.4</v>
      </c>
      <c r="AM53" s="36" t="n">
        <v>8.1</v>
      </c>
      <c r="AN53" s="36" t="n">
        <v>6</v>
      </c>
      <c r="AO53" s="36" t="n">
        <v>9.1</v>
      </c>
      <c r="AP53" s="36" t="n">
        <v>6.3</v>
      </c>
      <c r="AQ53" s="36" t="n">
        <v>10</v>
      </c>
      <c r="AR53" s="36" t="n">
        <v>8.199999999999999</v>
      </c>
      <c r="AS53" s="36" t="n">
        <v>7.2</v>
      </c>
      <c r="AT53" s="36" t="s">
        <v>1730</v>
      </c>
      <c r="AU53" s="36" t="s">
        <v>1730</v>
      </c>
      <c r="AV53" s="36" t="n">
        <v>5.7</v>
      </c>
      <c r="AW53" s="36" t="s">
        <v>1730</v>
      </c>
      <c r="AX53" s="36" t="s">
        <v>1730</v>
      </c>
      <c r="AY53" s="36" t="n">
        <v>8.300000000000001</v>
      </c>
      <c r="AZ53" s="36" t="s">
        <v>1730</v>
      </c>
      <c r="BA53" s="36" t="s">
        <v>1730</v>
      </c>
      <c r="BB53" s="36" t="n">
        <v>9</v>
      </c>
      <c r="BC53" s="36" t="n">
        <v>6.1</v>
      </c>
      <c r="BD53" s="36" t="s">
        <v>1730</v>
      </c>
      <c r="BE53" s="36" t="n">
        <v>6.2</v>
      </c>
      <c r="BF53" s="36" t="n">
        <v>4.1</v>
      </c>
      <c r="BG53" s="36" t="n">
        <v>7.2</v>
      </c>
      <c r="BH53" s="36" t="n">
        <v>9.9</v>
      </c>
      <c r="BI53" s="36" t="n">
        <v>8.199999999999999</v>
      </c>
      <c r="BJ53" s="36" t="s">
        <v>1730</v>
      </c>
      <c r="BK53" s="36" t="s">
        <v>1730</v>
      </c>
      <c r="BL53" s="36" t="s">
        <v>1730</v>
      </c>
      <c r="BM53" s="36" t="n">
        <v>6.1</v>
      </c>
      <c r="BN53" s="36" t="n">
        <v>9.1</v>
      </c>
      <c r="BO53" s="36" t="s">
        <v>1730</v>
      </c>
      <c r="BP53" s="36" t="n">
        <v>6.1</v>
      </c>
      <c r="BQ53" s="36" t="s">
        <v>1730</v>
      </c>
      <c r="BR53" s="36" t="s">
        <v>1924</v>
      </c>
      <c r="BS53" s="36" t="s">
        <v>1924</v>
      </c>
      <c r="BT53" s="36" t="s">
        <v>1925</v>
      </c>
      <c r="BU53" s="36" t="s">
        <v>1926</v>
      </c>
      <c r="BV53" s="36" t="n">
        <v>6114</v>
      </c>
      <c r="BW53" s="36" t="s">
        <v>121</v>
      </c>
      <c r="BX53" s="36" t="s">
        <v>1759</v>
      </c>
      <c r="BY53" s="36" t="s">
        <v>1740</v>
      </c>
    </row>
    <row r="54" spans="1:77">
      <c r="A54" s="36" t="n">
        <v>413591</v>
      </c>
      <c r="B54" s="36" t="s">
        <v>579</v>
      </c>
      <c r="C54" s="36" t="s">
        <v>576</v>
      </c>
      <c r="D54" s="36">
        <f>VLOOKUP(C54,原始数据!$A$4:$B$133,2,0)</f>
        <v/>
      </c>
      <c r="E54" s="179" t="s">
        <v>1927</v>
      </c>
      <c r="F54" s="36" t="n">
        <v>6.3</v>
      </c>
      <c r="G54" s="36" t="n">
        <v>3</v>
      </c>
      <c r="H54" s="36" t="n">
        <v>7.5</v>
      </c>
      <c r="I54" s="36" t="n">
        <v>3.6</v>
      </c>
      <c r="J54" s="36" t="n">
        <v>3.4</v>
      </c>
      <c r="K54" s="36" t="n">
        <v>4.5</v>
      </c>
      <c r="L54" s="47" t="n">
        <v>8.199999999999999</v>
      </c>
      <c r="M54" s="47" t="n">
        <v>5.5</v>
      </c>
      <c r="N54" s="47" t="n">
        <v>3.1</v>
      </c>
      <c r="O54" s="36" t="n">
        <v>1</v>
      </c>
      <c r="P54" s="36" t="n">
        <v>8.300000000000001</v>
      </c>
      <c r="Q54" s="36" t="n">
        <v>3.1</v>
      </c>
      <c r="R54" s="36" t="n">
        <v>6.6</v>
      </c>
      <c r="S54" s="36" t="n">
        <v>4.5</v>
      </c>
      <c r="T54" s="36" t="n">
        <v>5.7</v>
      </c>
      <c r="U54" s="36" t="n">
        <v>8.5</v>
      </c>
      <c r="V54" s="36" t="n">
        <v>2.9</v>
      </c>
      <c r="W54" s="36" t="n">
        <v>9.1</v>
      </c>
      <c r="X54" s="36" t="n">
        <v>10</v>
      </c>
      <c r="Y54" s="36" t="n">
        <v>2.5</v>
      </c>
      <c r="Z54" s="36" t="n">
        <v>8.5</v>
      </c>
      <c r="AA54" s="36" t="n">
        <v>6.2</v>
      </c>
      <c r="AB54" s="36" t="n">
        <v>7.3</v>
      </c>
      <c r="AC54" s="36" t="n">
        <v>5.5</v>
      </c>
      <c r="AD54" s="36" t="n">
        <v>4.8</v>
      </c>
      <c r="AE54" s="36" t="n">
        <v>3.8</v>
      </c>
      <c r="AF54" s="36" t="n">
        <v>3.1</v>
      </c>
      <c r="AG54" s="36" t="n">
        <v>1.6</v>
      </c>
      <c r="AH54" s="36" t="n">
        <v>3.2</v>
      </c>
      <c r="AI54" s="36" t="n">
        <v>4.8</v>
      </c>
      <c r="AJ54" s="36" t="n">
        <v>6.2</v>
      </c>
      <c r="AK54" s="36" t="n">
        <v>5.6</v>
      </c>
      <c r="AL54" s="36" t="n">
        <v>3.8</v>
      </c>
      <c r="AM54" s="36" t="n">
        <v>2.2</v>
      </c>
      <c r="AN54" s="36" t="n">
        <v>4.4</v>
      </c>
      <c r="AO54" s="36" t="n">
        <v>9.1</v>
      </c>
      <c r="AP54" s="36" t="n">
        <v>1</v>
      </c>
      <c r="AQ54" s="36" t="n">
        <v>6.9</v>
      </c>
      <c r="AR54" s="36" t="n">
        <v>10</v>
      </c>
      <c r="AS54" s="36" t="n">
        <v>3.5</v>
      </c>
      <c r="AT54" s="36" t="s">
        <v>1730</v>
      </c>
      <c r="AU54" s="36" t="s">
        <v>1730</v>
      </c>
      <c r="AV54" s="36" t="n">
        <v>1.8</v>
      </c>
      <c r="AW54" s="36" t="s">
        <v>1730</v>
      </c>
      <c r="AX54" s="36" t="s">
        <v>1730</v>
      </c>
      <c r="AY54" s="36" t="n">
        <v>5.6</v>
      </c>
      <c r="AZ54" s="36" t="s">
        <v>1730</v>
      </c>
      <c r="BA54" s="36" t="s">
        <v>1730</v>
      </c>
      <c r="BB54" s="36" t="n">
        <v>7.9</v>
      </c>
      <c r="BC54" s="36" t="n">
        <v>5.7</v>
      </c>
      <c r="BD54" s="36" t="s">
        <v>1730</v>
      </c>
      <c r="BE54" s="36" t="n">
        <v>5.7</v>
      </c>
      <c r="BF54" s="36" t="n">
        <v>3.2</v>
      </c>
      <c r="BG54" s="36" t="n">
        <v>6.7</v>
      </c>
      <c r="BH54" s="36" t="n">
        <v>6.3</v>
      </c>
      <c r="BI54" s="36" t="n">
        <v>7.6</v>
      </c>
      <c r="BJ54" s="36" t="s">
        <v>1730</v>
      </c>
      <c r="BK54" s="36" t="s">
        <v>1730</v>
      </c>
      <c r="BL54" s="36" t="s">
        <v>1730</v>
      </c>
      <c r="BM54" s="36" t="n">
        <v>3.7</v>
      </c>
      <c r="BN54" s="36" t="n">
        <v>5.1</v>
      </c>
      <c r="BO54" s="36" t="s">
        <v>1730</v>
      </c>
      <c r="BP54" s="36" t="n">
        <v>5</v>
      </c>
      <c r="BQ54" s="36" t="s">
        <v>1730</v>
      </c>
      <c r="BR54" s="36" t="s">
        <v>1928</v>
      </c>
      <c r="BS54" s="36" t="s">
        <v>1928</v>
      </c>
      <c r="BT54" s="36" t="s">
        <v>1929</v>
      </c>
      <c r="BU54" s="36" t="s">
        <v>1930</v>
      </c>
      <c r="BV54" s="36" t="n">
        <v>5107</v>
      </c>
      <c r="BW54" s="36" t="s">
        <v>121</v>
      </c>
      <c r="BX54" s="36" t="s">
        <v>1931</v>
      </c>
      <c r="BY54" s="36" t="s">
        <v>1783</v>
      </c>
    </row>
    <row r="55" spans="1:77">
      <c r="A55" s="36" t="n">
        <v>413591</v>
      </c>
      <c r="B55" s="36" t="s">
        <v>589</v>
      </c>
      <c r="C55" s="36" t="s">
        <v>586</v>
      </c>
      <c r="D55" s="36">
        <f>VLOOKUP(C55,原始数据!$A$4:$B$133,2,0)</f>
        <v/>
      </c>
      <c r="E55" s="179" t="s">
        <v>1729</v>
      </c>
      <c r="F55" s="36" t="n">
        <v>6.3</v>
      </c>
      <c r="G55" s="36" t="n">
        <v>6.6</v>
      </c>
      <c r="H55" s="36" t="n">
        <v>5.7</v>
      </c>
      <c r="I55" s="36" t="n">
        <v>5.5</v>
      </c>
      <c r="J55" s="36" t="n">
        <v>6.2</v>
      </c>
      <c r="K55" s="36" t="n">
        <v>7.1</v>
      </c>
      <c r="L55" s="47" t="n">
        <v>6.4</v>
      </c>
      <c r="M55" s="47" t="n">
        <v>3.7</v>
      </c>
      <c r="N55" s="47" t="n">
        <v>5.7</v>
      </c>
      <c r="O55" s="36" t="n">
        <v>3.4</v>
      </c>
      <c r="P55" s="36" t="n">
        <v>8.300000000000001</v>
      </c>
      <c r="Q55" s="36" t="n">
        <v>6.5</v>
      </c>
      <c r="R55" s="36" t="n">
        <v>5.4</v>
      </c>
      <c r="S55" s="36" t="n">
        <v>4.5</v>
      </c>
      <c r="T55" s="36" t="n">
        <v>2.3</v>
      </c>
      <c r="U55" s="36" t="n">
        <v>6.3</v>
      </c>
      <c r="V55" s="36" t="n">
        <v>6.5</v>
      </c>
      <c r="W55" s="36" t="n">
        <v>7.2</v>
      </c>
      <c r="X55" s="36" t="n">
        <v>10</v>
      </c>
      <c r="Y55" s="36" t="n">
        <v>10</v>
      </c>
      <c r="Z55" s="36" t="n">
        <v>4.5</v>
      </c>
      <c r="AA55" s="36" t="n">
        <v>8.300000000000001</v>
      </c>
      <c r="AB55" s="36" t="n">
        <v>5.8</v>
      </c>
      <c r="AC55" s="36" t="n">
        <v>5.5</v>
      </c>
      <c r="AD55" s="36" t="n">
        <v>4.1</v>
      </c>
      <c r="AE55" s="36" t="n">
        <v>4.4</v>
      </c>
      <c r="AF55" s="36" t="n">
        <v>5.2</v>
      </c>
      <c r="AG55" s="36" t="n">
        <v>6.2</v>
      </c>
      <c r="AH55" s="36" t="n">
        <v>3.8</v>
      </c>
      <c r="AI55" s="36" t="n">
        <v>6.5</v>
      </c>
      <c r="AJ55" s="36" t="n">
        <v>8.1</v>
      </c>
      <c r="AK55" s="36" t="n">
        <v>8</v>
      </c>
      <c r="AL55" s="36" t="n">
        <v>6.7</v>
      </c>
      <c r="AM55" s="36" t="n">
        <v>6.9</v>
      </c>
      <c r="AN55" s="36" t="n">
        <v>7.6</v>
      </c>
      <c r="AO55" s="36" t="n">
        <v>4.3</v>
      </c>
      <c r="AP55" s="36" t="n">
        <v>6.3</v>
      </c>
      <c r="AQ55" s="36" t="n">
        <v>6.9</v>
      </c>
      <c r="AR55" s="36" t="n">
        <v>8.199999999999999</v>
      </c>
      <c r="AS55" s="36" t="n">
        <v>6.4</v>
      </c>
      <c r="AT55" s="36" t="s">
        <v>1730</v>
      </c>
      <c r="AU55" s="36" t="s">
        <v>1730</v>
      </c>
      <c r="AV55" s="36" t="n">
        <v>5.5</v>
      </c>
      <c r="AW55" s="36" t="s">
        <v>1730</v>
      </c>
      <c r="AX55" s="36" t="s">
        <v>1730</v>
      </c>
      <c r="AY55" s="36" t="n">
        <v>6.5</v>
      </c>
      <c r="AZ55" s="36" t="s">
        <v>1730</v>
      </c>
      <c r="BA55" s="36" t="s">
        <v>1730</v>
      </c>
      <c r="BB55" s="36" t="n">
        <v>9.800000000000001</v>
      </c>
      <c r="BC55" s="36" t="n">
        <v>5.1</v>
      </c>
      <c r="BD55" s="36" t="s">
        <v>1730</v>
      </c>
      <c r="BE55" s="36" t="n">
        <v>3.2</v>
      </c>
      <c r="BF55" s="36" t="n">
        <v>6.4</v>
      </c>
      <c r="BG55" s="36" t="n">
        <v>7</v>
      </c>
      <c r="BH55" s="36" t="n">
        <v>8.199999999999999</v>
      </c>
      <c r="BI55" s="36" t="n">
        <v>7.4</v>
      </c>
      <c r="BJ55" s="36" t="s">
        <v>1730</v>
      </c>
      <c r="BK55" s="36" t="s">
        <v>1730</v>
      </c>
      <c r="BL55" s="36" t="s">
        <v>1730</v>
      </c>
      <c r="BM55" s="36" t="n">
        <v>4.4</v>
      </c>
      <c r="BN55" s="36" t="n">
        <v>6.7</v>
      </c>
      <c r="BO55" s="36" t="s">
        <v>1730</v>
      </c>
      <c r="BP55" s="36" t="n">
        <v>8.9</v>
      </c>
      <c r="BQ55" s="36" t="s">
        <v>1730</v>
      </c>
      <c r="BR55" s="36" t="s">
        <v>1932</v>
      </c>
      <c r="BS55" s="36" t="s">
        <v>1932</v>
      </c>
      <c r="BT55" s="36" t="s">
        <v>1933</v>
      </c>
      <c r="BU55" s="36" t="s">
        <v>1934</v>
      </c>
      <c r="BV55" s="36" t="n">
        <v>5010</v>
      </c>
      <c r="BW55" s="36" t="s">
        <v>121</v>
      </c>
      <c r="BX55" s="36" t="s">
        <v>1775</v>
      </c>
      <c r="BY55" s="36" t="s">
        <v>1792</v>
      </c>
    </row>
    <row r="56" spans="1:77">
      <c r="A56" s="36" t="n">
        <v>413591</v>
      </c>
      <c r="B56" s="36" t="s">
        <v>595</v>
      </c>
      <c r="C56" s="36" t="s">
        <v>592</v>
      </c>
      <c r="D56" s="36">
        <f>VLOOKUP(C56,原始数据!$A$4:$B$133,2,0)</f>
        <v/>
      </c>
      <c r="E56" s="179" t="s">
        <v>1935</v>
      </c>
      <c r="F56" s="36" t="n">
        <v>6.3</v>
      </c>
      <c r="G56" s="36" t="n">
        <v>3</v>
      </c>
      <c r="H56" s="36" t="n">
        <v>4</v>
      </c>
      <c r="I56" s="36" t="n">
        <v>6.8</v>
      </c>
      <c r="J56" s="36" t="n">
        <v>8.4</v>
      </c>
      <c r="K56" s="36" t="n">
        <v>5.2</v>
      </c>
      <c r="L56" s="47" t="n">
        <v>6.4</v>
      </c>
      <c r="M56" s="47" t="n">
        <v>5.5</v>
      </c>
      <c r="N56" s="47" t="n">
        <v>4.4</v>
      </c>
      <c r="O56" s="36" t="n">
        <v>4</v>
      </c>
      <c r="P56" s="36" t="n">
        <v>6.3</v>
      </c>
      <c r="Q56" s="36" t="n">
        <v>6.5</v>
      </c>
      <c r="R56" s="36" t="n">
        <v>8.300000000000001</v>
      </c>
      <c r="S56" s="36" t="n">
        <v>2.5</v>
      </c>
      <c r="T56" s="36" t="n">
        <v>7.5</v>
      </c>
      <c r="U56" s="36" t="n">
        <v>1.9</v>
      </c>
      <c r="V56" s="36" t="n">
        <v>8.300000000000001</v>
      </c>
      <c r="W56" s="36" t="n">
        <v>4.4</v>
      </c>
      <c r="X56" s="36" t="n">
        <v>8.5</v>
      </c>
      <c r="Y56" s="36" t="n">
        <v>10</v>
      </c>
      <c r="Z56" s="36" t="n">
        <v>6.5</v>
      </c>
      <c r="AA56" s="36" t="n">
        <v>8.300000000000001</v>
      </c>
      <c r="AB56" s="36" t="n">
        <v>3</v>
      </c>
      <c r="AC56" s="36" t="n">
        <v>2.1</v>
      </c>
      <c r="AD56" s="36" t="n">
        <v>9.4</v>
      </c>
      <c r="AE56" s="36" t="n">
        <v>8.699999999999999</v>
      </c>
      <c r="AF56" s="36" t="n">
        <v>8</v>
      </c>
      <c r="AG56" s="36" t="n">
        <v>5.3</v>
      </c>
      <c r="AH56" s="36" t="n">
        <v>1</v>
      </c>
      <c r="AI56" s="36" t="n">
        <v>7.7</v>
      </c>
      <c r="AJ56" s="36" t="n">
        <v>7.2</v>
      </c>
      <c r="AK56" s="36" t="n">
        <v>4.4</v>
      </c>
      <c r="AL56" s="36" t="n">
        <v>3.3</v>
      </c>
      <c r="AM56" s="36" t="n">
        <v>7.5</v>
      </c>
      <c r="AN56" s="36" t="n">
        <v>9.199999999999999</v>
      </c>
      <c r="AO56" s="36" t="n">
        <v>4.3</v>
      </c>
      <c r="AP56" s="36" t="n">
        <v>4.7</v>
      </c>
      <c r="AQ56" s="36" t="n">
        <v>3.2</v>
      </c>
      <c r="AR56" s="36" t="n">
        <v>3</v>
      </c>
      <c r="AS56" s="36" t="n">
        <v>7.1</v>
      </c>
      <c r="AT56" s="36" t="s">
        <v>1730</v>
      </c>
      <c r="AU56" s="36" t="s">
        <v>1730</v>
      </c>
      <c r="AV56" s="36" t="n">
        <v>4.2</v>
      </c>
      <c r="AW56" s="36" t="s">
        <v>1730</v>
      </c>
      <c r="AX56" s="36" t="s">
        <v>1730</v>
      </c>
      <c r="AY56" s="36" t="n">
        <v>3.9</v>
      </c>
      <c r="AZ56" s="36" t="s">
        <v>1730</v>
      </c>
      <c r="BA56" s="36" t="s">
        <v>1730</v>
      </c>
      <c r="BB56" s="36" t="n">
        <v>10</v>
      </c>
      <c r="BC56" s="36" t="n">
        <v>5.4</v>
      </c>
      <c r="BD56" s="36" t="s">
        <v>1730</v>
      </c>
      <c r="BE56" s="36" t="n">
        <v>6.4</v>
      </c>
      <c r="BF56" s="36" t="n">
        <v>5.7</v>
      </c>
      <c r="BG56" s="36" t="n">
        <v>4</v>
      </c>
      <c r="BH56" s="36" t="n">
        <v>2.4</v>
      </c>
      <c r="BI56" s="36" t="n">
        <v>4.5</v>
      </c>
      <c r="BJ56" s="36" t="s">
        <v>1730</v>
      </c>
      <c r="BK56" s="36" t="s">
        <v>1730</v>
      </c>
      <c r="BL56" s="36" t="s">
        <v>1730</v>
      </c>
      <c r="BM56" s="36" t="n">
        <v>9.199999999999999</v>
      </c>
      <c r="BN56" s="36" t="n">
        <v>7.9</v>
      </c>
      <c r="BO56" s="36" t="s">
        <v>1730</v>
      </c>
      <c r="BP56" s="36" t="n">
        <v>4.6</v>
      </c>
      <c r="BQ56" s="36" t="s">
        <v>1730</v>
      </c>
      <c r="BR56" s="36" t="s">
        <v>1936</v>
      </c>
      <c r="BS56" s="36" t="s">
        <v>1936</v>
      </c>
      <c r="BT56" s="36" t="s">
        <v>1937</v>
      </c>
      <c r="BU56" s="36" t="s">
        <v>1938</v>
      </c>
      <c r="BV56" s="36" t="n">
        <v>7965</v>
      </c>
      <c r="BW56" s="36" t="s">
        <v>121</v>
      </c>
      <c r="BX56" s="36" t="s">
        <v>1897</v>
      </c>
      <c r="BY56" s="36" t="s">
        <v>1765</v>
      </c>
    </row>
    <row r="57" spans="1:77">
      <c r="A57" s="36" t="n">
        <v>413591</v>
      </c>
      <c r="B57" s="36" t="s">
        <v>601</v>
      </c>
      <c r="C57" s="36" t="s">
        <v>598</v>
      </c>
      <c r="D57" s="36">
        <f>VLOOKUP(C57,原始数据!$A$4:$B$133,2,0)</f>
        <v/>
      </c>
      <c r="E57" s="179" t="s">
        <v>1939</v>
      </c>
      <c r="F57" s="36" t="n">
        <v>4.4</v>
      </c>
      <c r="G57" s="36" t="n">
        <v>6.6</v>
      </c>
      <c r="H57" s="36" t="n">
        <v>7.5</v>
      </c>
      <c r="I57" s="36" t="n">
        <v>1.7</v>
      </c>
      <c r="J57" s="36" t="n">
        <v>2.6</v>
      </c>
      <c r="K57" s="36" t="n">
        <v>2</v>
      </c>
      <c r="L57" s="47" t="n">
        <v>2.8</v>
      </c>
      <c r="M57" s="47" t="n">
        <v>5.5</v>
      </c>
      <c r="N57" s="47" t="n">
        <v>5.7</v>
      </c>
      <c r="O57" s="36" t="n">
        <v>1.5</v>
      </c>
      <c r="P57" s="36" t="n">
        <v>4.4</v>
      </c>
      <c r="Q57" s="36" t="n">
        <v>6.5</v>
      </c>
      <c r="R57" s="36" t="n">
        <v>3</v>
      </c>
      <c r="S57" s="36" t="n">
        <v>4.5</v>
      </c>
      <c r="T57" s="36" t="n">
        <v>5.7</v>
      </c>
      <c r="U57" s="36" t="n">
        <v>8.5</v>
      </c>
      <c r="V57" s="36" t="n">
        <v>4.1</v>
      </c>
      <c r="W57" s="36" t="n">
        <v>8.1</v>
      </c>
      <c r="X57" s="36" t="n">
        <v>10</v>
      </c>
      <c r="Y57" s="36" t="n">
        <v>8.5</v>
      </c>
      <c r="Z57" s="36" t="n">
        <v>8.5</v>
      </c>
      <c r="AA57" s="36" t="n">
        <v>1.4</v>
      </c>
      <c r="AB57" s="36" t="n">
        <v>1.5</v>
      </c>
      <c r="AC57" s="36" t="n">
        <v>3.8</v>
      </c>
      <c r="AD57" s="36" t="n">
        <v>2.1</v>
      </c>
      <c r="AE57" s="36" t="n">
        <v>3.8</v>
      </c>
      <c r="AF57" s="36" t="n">
        <v>2.4</v>
      </c>
      <c r="AG57" s="36" t="n">
        <v>4.4</v>
      </c>
      <c r="AH57" s="36" t="n">
        <v>6.6</v>
      </c>
      <c r="AI57" s="36" t="n">
        <v>3</v>
      </c>
      <c r="AJ57" s="36" t="n">
        <v>7.2</v>
      </c>
      <c r="AK57" s="36" t="n">
        <v>8</v>
      </c>
      <c r="AL57" s="36" t="n">
        <v>2.1</v>
      </c>
      <c r="AM57" s="36" t="n">
        <v>4</v>
      </c>
      <c r="AN57" s="36" t="n">
        <v>6</v>
      </c>
      <c r="AO57" s="36" t="n">
        <v>4.3</v>
      </c>
      <c r="AP57" s="36" t="n">
        <v>7.4</v>
      </c>
      <c r="AQ57" s="36" t="n">
        <v>6.9</v>
      </c>
      <c r="AR57" s="36" t="n">
        <v>4.8</v>
      </c>
      <c r="AS57" s="36" t="n">
        <v>1.4</v>
      </c>
      <c r="AT57" s="36" t="s">
        <v>1730</v>
      </c>
      <c r="AU57" s="36" t="s">
        <v>1730</v>
      </c>
      <c r="AV57" s="36" t="n">
        <v>4.2</v>
      </c>
      <c r="AW57" s="36" t="s">
        <v>1730</v>
      </c>
      <c r="AX57" s="36" t="s">
        <v>1730</v>
      </c>
      <c r="AY57" s="36" t="n">
        <v>6.5</v>
      </c>
      <c r="AZ57" s="36" t="s">
        <v>1730</v>
      </c>
      <c r="BA57" s="36" t="s">
        <v>1730</v>
      </c>
      <c r="BB57" s="36" t="n">
        <v>10</v>
      </c>
      <c r="BC57" s="36" t="n">
        <v>4.2</v>
      </c>
      <c r="BD57" s="36" t="s">
        <v>1730</v>
      </c>
      <c r="BE57" s="36" t="n">
        <v>3.8</v>
      </c>
      <c r="BF57" s="36" t="n">
        <v>3.2</v>
      </c>
      <c r="BG57" s="36" t="n">
        <v>1</v>
      </c>
      <c r="BH57" s="36" t="n">
        <v>6.9</v>
      </c>
      <c r="BI57" s="36" t="n">
        <v>7.7</v>
      </c>
      <c r="BJ57" s="36" t="s">
        <v>1730</v>
      </c>
      <c r="BK57" s="36" t="s">
        <v>1730</v>
      </c>
      <c r="BL57" s="36" t="s">
        <v>1730</v>
      </c>
      <c r="BM57" s="36" t="n">
        <v>2.4</v>
      </c>
      <c r="BN57" s="36" t="n">
        <v>4.3</v>
      </c>
      <c r="BO57" s="36" t="s">
        <v>1730</v>
      </c>
      <c r="BP57" s="36" t="n">
        <v>5.9</v>
      </c>
      <c r="BQ57" s="36" t="s">
        <v>1730</v>
      </c>
      <c r="BR57" s="36" t="s">
        <v>1940</v>
      </c>
      <c r="BS57" s="36" t="s">
        <v>1940</v>
      </c>
      <c r="BT57" s="36" t="s">
        <v>1941</v>
      </c>
      <c r="BU57" s="36" t="s">
        <v>1942</v>
      </c>
      <c r="BV57" s="36" t="n">
        <v>3774</v>
      </c>
      <c r="BW57" s="36" t="s">
        <v>121</v>
      </c>
      <c r="BX57" s="36" t="s">
        <v>1897</v>
      </c>
      <c r="BY57" s="36" t="s">
        <v>1750</v>
      </c>
    </row>
    <row r="58" spans="1:77">
      <c r="A58" s="36" t="n">
        <v>413591</v>
      </c>
      <c r="B58" s="36" t="s">
        <v>611</v>
      </c>
      <c r="C58" s="36" t="s">
        <v>608</v>
      </c>
      <c r="D58" s="36">
        <f>VLOOKUP(C58,原始数据!$A$4:$B$133,2,0)</f>
        <v/>
      </c>
      <c r="E58" s="179" t="s">
        <v>1741</v>
      </c>
      <c r="F58" s="36" t="n">
        <v>4.4</v>
      </c>
      <c r="G58" s="36" t="n">
        <v>6.6</v>
      </c>
      <c r="H58" s="36" t="n">
        <v>5.7</v>
      </c>
      <c r="I58" s="36" t="n">
        <v>6.8</v>
      </c>
      <c r="J58" s="36" t="n">
        <v>4.1</v>
      </c>
      <c r="K58" s="36" t="n">
        <v>3.2</v>
      </c>
      <c r="L58" s="47" t="n">
        <v>5.5</v>
      </c>
      <c r="M58" s="47" t="n">
        <v>5.5</v>
      </c>
      <c r="N58" s="47" t="n">
        <v>7</v>
      </c>
      <c r="O58" s="36" t="n">
        <v>4.6</v>
      </c>
      <c r="P58" s="36" t="n">
        <v>2.4</v>
      </c>
      <c r="Q58" s="36" t="n">
        <v>6.5</v>
      </c>
      <c r="R58" s="36" t="n">
        <v>1.9</v>
      </c>
      <c r="S58" s="36" t="n">
        <v>6.4</v>
      </c>
      <c r="T58" s="36" t="n">
        <v>7.5</v>
      </c>
      <c r="U58" s="36" t="n">
        <v>6.3</v>
      </c>
      <c r="V58" s="36" t="n">
        <v>7.1</v>
      </c>
      <c r="W58" s="36" t="n">
        <v>8.1</v>
      </c>
      <c r="X58" s="36" t="n">
        <v>10</v>
      </c>
      <c r="Y58" s="36" t="n">
        <v>6.5</v>
      </c>
      <c r="Z58" s="36" t="n">
        <v>6.5</v>
      </c>
      <c r="AA58" s="36" t="n">
        <v>4.2</v>
      </c>
      <c r="AB58" s="36" t="n">
        <v>1</v>
      </c>
      <c r="AC58" s="36" t="n">
        <v>7.2</v>
      </c>
      <c r="AD58" s="36" t="n">
        <v>4.1</v>
      </c>
      <c r="AE58" s="36" t="n">
        <v>5.4</v>
      </c>
      <c r="AF58" s="36" t="n">
        <v>6.6</v>
      </c>
      <c r="AG58" s="36" t="n">
        <v>9.1</v>
      </c>
      <c r="AH58" s="36" t="n">
        <v>3.8</v>
      </c>
      <c r="AI58" s="36" t="n">
        <v>3.6</v>
      </c>
      <c r="AJ58" s="36" t="n">
        <v>8.1</v>
      </c>
      <c r="AK58" s="36" t="n">
        <v>5.6</v>
      </c>
      <c r="AL58" s="36" t="n">
        <v>5</v>
      </c>
      <c r="AM58" s="36" t="n">
        <v>4</v>
      </c>
      <c r="AN58" s="36" t="n">
        <v>7.6</v>
      </c>
      <c r="AO58" s="36" t="n">
        <v>7.5</v>
      </c>
      <c r="AP58" s="36" t="n">
        <v>5.8</v>
      </c>
      <c r="AQ58" s="36" t="n">
        <v>8.699999999999999</v>
      </c>
      <c r="AR58" s="36" t="n">
        <v>4.8</v>
      </c>
      <c r="AS58" s="36" t="n">
        <v>4.5</v>
      </c>
      <c r="AT58" s="36" t="s">
        <v>1730</v>
      </c>
      <c r="AU58" s="36" t="s">
        <v>1730</v>
      </c>
      <c r="AV58" s="36" t="n">
        <v>5.5</v>
      </c>
      <c r="AW58" s="36" t="s">
        <v>1730</v>
      </c>
      <c r="AX58" s="36" t="s">
        <v>1730</v>
      </c>
      <c r="AY58" s="36" t="n">
        <v>5.6</v>
      </c>
      <c r="AZ58" s="36" t="s">
        <v>1730</v>
      </c>
      <c r="BA58" s="36" t="s">
        <v>1730</v>
      </c>
      <c r="BB58" s="36" t="n">
        <v>9</v>
      </c>
      <c r="BC58" s="36" t="n">
        <v>6.3</v>
      </c>
      <c r="BD58" s="36" t="s">
        <v>1730</v>
      </c>
      <c r="BE58" s="36" t="n">
        <v>5.1</v>
      </c>
      <c r="BF58" s="36" t="n">
        <v>3.8</v>
      </c>
      <c r="BG58" s="36" t="n">
        <v>3.5</v>
      </c>
      <c r="BH58" s="36" t="n">
        <v>7</v>
      </c>
      <c r="BI58" s="36" t="n">
        <v>8.199999999999999</v>
      </c>
      <c r="BJ58" s="36" t="s">
        <v>1730</v>
      </c>
      <c r="BK58" s="36" t="s">
        <v>1730</v>
      </c>
      <c r="BL58" s="36" t="s">
        <v>1730</v>
      </c>
      <c r="BM58" s="36" t="n">
        <v>5.3</v>
      </c>
      <c r="BN58" s="36" t="n">
        <v>6.9</v>
      </c>
      <c r="BO58" s="36" t="s">
        <v>1730</v>
      </c>
      <c r="BP58" s="36" t="n">
        <v>6.7</v>
      </c>
      <c r="BQ58" s="36" t="s">
        <v>1730</v>
      </c>
      <c r="BR58" s="36" t="s">
        <v>1943</v>
      </c>
      <c r="BS58" s="36" t="s">
        <v>1943</v>
      </c>
      <c r="BT58" s="36" t="s">
        <v>1944</v>
      </c>
      <c r="BU58" s="36" t="s">
        <v>1945</v>
      </c>
      <c r="BV58" s="36" t="n">
        <v>5622</v>
      </c>
      <c r="BW58" s="36" t="s">
        <v>121</v>
      </c>
      <c r="BX58" s="36" t="s">
        <v>1739</v>
      </c>
      <c r="BY58" s="36" t="s">
        <v>1792</v>
      </c>
    </row>
    <row r="59" spans="1:77">
      <c r="A59" s="36" t="n">
        <v>413591</v>
      </c>
      <c r="B59" s="36" t="s">
        <v>618</v>
      </c>
      <c r="C59" s="36" t="s">
        <v>615</v>
      </c>
      <c r="D59" s="36">
        <f>VLOOKUP(C59,原始数据!$A$4:$B$133,2,0)</f>
        <v/>
      </c>
      <c r="E59" s="179" t="s">
        <v>1755</v>
      </c>
      <c r="F59" s="36" t="n">
        <v>4.4</v>
      </c>
      <c r="G59" s="36" t="n">
        <v>4.8</v>
      </c>
      <c r="H59" s="36" t="n">
        <v>4</v>
      </c>
      <c r="I59" s="36" t="n">
        <v>7.4</v>
      </c>
      <c r="J59" s="36" t="n">
        <v>6.2</v>
      </c>
      <c r="K59" s="36" t="n">
        <v>6.5</v>
      </c>
      <c r="L59" s="47" t="n">
        <v>6.4</v>
      </c>
      <c r="M59" s="47" t="n">
        <v>9.1</v>
      </c>
      <c r="N59" s="47" t="n">
        <v>5.7</v>
      </c>
      <c r="O59" s="36" t="n">
        <v>6.4</v>
      </c>
      <c r="P59" s="36" t="n">
        <v>8.300000000000001</v>
      </c>
      <c r="Q59" s="36" t="n">
        <v>4.8</v>
      </c>
      <c r="R59" s="36" t="n">
        <v>6</v>
      </c>
      <c r="S59" s="36" t="n">
        <v>4.5</v>
      </c>
      <c r="T59" s="36" t="n">
        <v>5.7</v>
      </c>
      <c r="U59" s="36" t="n">
        <v>9.699999999999999</v>
      </c>
      <c r="V59" s="36" t="n">
        <v>8.300000000000001</v>
      </c>
      <c r="W59" s="36" t="n">
        <v>5.3</v>
      </c>
      <c r="X59" s="36" t="n">
        <v>10</v>
      </c>
      <c r="Y59" s="36" t="n">
        <v>4.5</v>
      </c>
      <c r="Z59" s="36" t="n">
        <v>6.5</v>
      </c>
      <c r="AA59" s="36" t="n">
        <v>8.300000000000001</v>
      </c>
      <c r="AB59" s="36" t="n">
        <v>7.3</v>
      </c>
      <c r="AC59" s="36" t="n">
        <v>5.5</v>
      </c>
      <c r="AD59" s="36" t="n">
        <v>5.4</v>
      </c>
      <c r="AE59" s="36" t="n">
        <v>7.6</v>
      </c>
      <c r="AF59" s="36" t="n">
        <v>7.3</v>
      </c>
      <c r="AG59" s="36" t="n">
        <v>7.2</v>
      </c>
      <c r="AH59" s="36" t="n">
        <v>5.5</v>
      </c>
      <c r="AI59" s="36" t="n">
        <v>6.5</v>
      </c>
      <c r="AJ59" s="36" t="n">
        <v>4.4</v>
      </c>
      <c r="AK59" s="36" t="n">
        <v>6.8</v>
      </c>
      <c r="AL59" s="36" t="n">
        <v>5</v>
      </c>
      <c r="AM59" s="36" t="n">
        <v>4</v>
      </c>
      <c r="AN59" s="36" t="n">
        <v>6</v>
      </c>
      <c r="AO59" s="36" t="n">
        <v>7.5</v>
      </c>
      <c r="AP59" s="36" t="n">
        <v>6.9</v>
      </c>
      <c r="AQ59" s="36" t="n">
        <v>3.2</v>
      </c>
      <c r="AR59" s="36" t="n">
        <v>8.199999999999999</v>
      </c>
      <c r="AS59" s="36" t="n">
        <v>7</v>
      </c>
      <c r="AT59" s="36" t="s">
        <v>1730</v>
      </c>
      <c r="AU59" s="36" t="s">
        <v>1730</v>
      </c>
      <c r="AV59" s="36" t="n">
        <v>6.9</v>
      </c>
      <c r="AW59" s="36" t="s">
        <v>1730</v>
      </c>
      <c r="AX59" s="36" t="s">
        <v>1730</v>
      </c>
      <c r="AY59" s="36" t="n">
        <v>3.8</v>
      </c>
      <c r="AZ59" s="36" t="s">
        <v>1730</v>
      </c>
      <c r="BA59" s="36" t="s">
        <v>1730</v>
      </c>
      <c r="BB59" s="36" t="n">
        <v>7.9</v>
      </c>
      <c r="BC59" s="36" t="n">
        <v>8</v>
      </c>
      <c r="BD59" s="36" t="s">
        <v>1730</v>
      </c>
      <c r="BE59" s="36" t="n">
        <v>5.3</v>
      </c>
      <c r="BF59" s="36" t="n">
        <v>7.1</v>
      </c>
      <c r="BG59" s="36" t="n">
        <v>7.7</v>
      </c>
      <c r="BH59" s="36" t="n">
        <v>6.5</v>
      </c>
      <c r="BI59" s="36" t="n">
        <v>9.1</v>
      </c>
      <c r="BJ59" s="36" t="s">
        <v>1730</v>
      </c>
      <c r="BK59" s="36" t="s">
        <v>1730</v>
      </c>
      <c r="BL59" s="36" t="s">
        <v>1730</v>
      </c>
      <c r="BM59" s="36" t="n">
        <v>7</v>
      </c>
      <c r="BN59" s="36" t="n">
        <v>6</v>
      </c>
      <c r="BO59" s="36" t="s">
        <v>1730</v>
      </c>
      <c r="BP59" s="36" t="n">
        <v>5.3</v>
      </c>
      <c r="BQ59" s="36" t="s">
        <v>1730</v>
      </c>
      <c r="BR59" s="36" t="s">
        <v>1946</v>
      </c>
      <c r="BS59" s="36" t="s">
        <v>1946</v>
      </c>
      <c r="BT59" s="36" t="s">
        <v>1947</v>
      </c>
      <c r="BU59" s="36" t="s">
        <v>1948</v>
      </c>
      <c r="BV59" s="36" t="n">
        <v>4733</v>
      </c>
      <c r="BW59" s="36" t="s">
        <v>121</v>
      </c>
      <c r="BX59" s="36" t="s">
        <v>1815</v>
      </c>
      <c r="BY59" s="36" t="s">
        <v>1905</v>
      </c>
    </row>
    <row r="60" spans="1:77">
      <c r="A60" s="36" t="n">
        <v>413591</v>
      </c>
      <c r="B60" s="36" t="s">
        <v>625</v>
      </c>
      <c r="C60" s="36" t="s">
        <v>621</v>
      </c>
      <c r="D60" s="36">
        <f>VLOOKUP(C60,原始数据!$A$4:$B$133,2,0)</f>
        <v/>
      </c>
      <c r="E60" s="179" t="s">
        <v>1784</v>
      </c>
      <c r="F60" s="36" t="n">
        <v>6.3</v>
      </c>
      <c r="G60" s="36" t="n">
        <v>6.6</v>
      </c>
      <c r="H60" s="36" t="n">
        <v>5.7</v>
      </c>
      <c r="I60" s="36" t="n">
        <v>7.4</v>
      </c>
      <c r="J60" s="36" t="n">
        <v>6.2</v>
      </c>
      <c r="K60" s="36" t="n">
        <v>7.1</v>
      </c>
      <c r="L60" s="47" t="n">
        <v>8.199999999999999</v>
      </c>
      <c r="M60" s="47" t="n">
        <v>5.5</v>
      </c>
      <c r="N60" s="47" t="n">
        <v>5.7</v>
      </c>
      <c r="O60" s="36" t="n">
        <v>7.7</v>
      </c>
      <c r="P60" s="36" t="n">
        <v>6.3</v>
      </c>
      <c r="Q60" s="36" t="n">
        <v>8.1</v>
      </c>
      <c r="R60" s="36" t="n">
        <v>1</v>
      </c>
      <c r="S60" s="36" t="n">
        <v>6.4</v>
      </c>
      <c r="T60" s="36" t="n">
        <v>5.7</v>
      </c>
      <c r="U60" s="36" t="n">
        <v>8</v>
      </c>
      <c r="V60" s="36" t="n">
        <v>8.300000000000001</v>
      </c>
      <c r="W60" s="36" t="n">
        <v>9.1</v>
      </c>
      <c r="X60" s="36" t="n">
        <v>10</v>
      </c>
      <c r="Y60" s="36" t="n">
        <v>6.5</v>
      </c>
      <c r="Z60" s="36" t="n">
        <v>10</v>
      </c>
      <c r="AA60" s="36" t="n">
        <v>6.2</v>
      </c>
      <c r="AB60" s="36" t="n">
        <v>7.3</v>
      </c>
      <c r="AC60" s="36" t="n">
        <v>8.800000000000001</v>
      </c>
      <c r="AD60" s="36" t="n">
        <v>6.1</v>
      </c>
      <c r="AE60" s="36" t="n">
        <v>7.1</v>
      </c>
      <c r="AF60" s="36" t="n">
        <v>5.2</v>
      </c>
      <c r="AG60" s="36" t="n">
        <v>8.1</v>
      </c>
      <c r="AH60" s="36" t="n">
        <v>2.6</v>
      </c>
      <c r="AI60" s="36" t="n">
        <v>8.300000000000001</v>
      </c>
      <c r="AJ60" s="36" t="n">
        <v>5.3</v>
      </c>
      <c r="AK60" s="36" t="n">
        <v>6.8</v>
      </c>
      <c r="AL60" s="36" t="n">
        <v>7.9</v>
      </c>
      <c r="AM60" s="36" t="n">
        <v>5.2</v>
      </c>
      <c r="AN60" s="36" t="n">
        <v>7.6</v>
      </c>
      <c r="AO60" s="36" t="n">
        <v>7.5</v>
      </c>
      <c r="AP60" s="36" t="n">
        <v>8.5</v>
      </c>
      <c r="AQ60" s="36" t="n">
        <v>5</v>
      </c>
      <c r="AR60" s="36" t="n">
        <v>8.199999999999999</v>
      </c>
      <c r="AS60" s="36" t="n">
        <v>7.2</v>
      </c>
      <c r="AT60" s="36" t="s">
        <v>1730</v>
      </c>
      <c r="AU60" s="36" t="s">
        <v>1730</v>
      </c>
      <c r="AV60" s="36" t="n">
        <v>6.8</v>
      </c>
      <c r="AW60" s="36" t="s">
        <v>1730</v>
      </c>
      <c r="AX60" s="36" t="s">
        <v>1730</v>
      </c>
      <c r="AY60" s="36" t="n">
        <v>6.5</v>
      </c>
      <c r="AZ60" s="36" t="s">
        <v>1730</v>
      </c>
      <c r="BA60" s="36" t="s">
        <v>1730</v>
      </c>
      <c r="BB60" s="36" t="n">
        <v>10</v>
      </c>
      <c r="BC60" s="36" t="n">
        <v>7</v>
      </c>
      <c r="BD60" s="36" t="s">
        <v>1730</v>
      </c>
      <c r="BE60" s="36" t="n">
        <v>3.7</v>
      </c>
      <c r="BF60" s="36" t="n">
        <v>8.6</v>
      </c>
      <c r="BG60" s="36" t="n">
        <v>8.300000000000001</v>
      </c>
      <c r="BH60" s="36" t="n">
        <v>8.4</v>
      </c>
      <c r="BI60" s="36" t="n">
        <v>10</v>
      </c>
      <c r="BJ60" s="36" t="s">
        <v>1730</v>
      </c>
      <c r="BK60" s="36" t="s">
        <v>1730</v>
      </c>
      <c r="BL60" s="36" t="s">
        <v>1730</v>
      </c>
      <c r="BM60" s="36" t="n">
        <v>6.2</v>
      </c>
      <c r="BN60" s="36" t="n">
        <v>7.6</v>
      </c>
      <c r="BO60" s="36" t="s">
        <v>1730</v>
      </c>
      <c r="BP60" s="36" t="n">
        <v>7.4</v>
      </c>
      <c r="BQ60" s="36" t="s">
        <v>1730</v>
      </c>
      <c r="BR60" s="36" t="s">
        <v>1949</v>
      </c>
      <c r="BS60" s="36" t="s">
        <v>1949</v>
      </c>
      <c r="BT60" s="36" t="s">
        <v>1950</v>
      </c>
      <c r="BU60" s="36" t="s">
        <v>1951</v>
      </c>
      <c r="BV60" s="36" t="n">
        <v>5321</v>
      </c>
      <c r="BW60" s="36" t="s">
        <v>121</v>
      </c>
      <c r="BX60" s="36" t="s">
        <v>1775</v>
      </c>
      <c r="BY60" s="36" t="s">
        <v>1750</v>
      </c>
    </row>
    <row r="61" spans="1:77">
      <c r="A61" s="36" t="n">
        <v>413591</v>
      </c>
      <c r="B61" s="36" t="s">
        <v>632</v>
      </c>
      <c r="C61" s="36" t="s">
        <v>629</v>
      </c>
      <c r="D61" s="36">
        <f>VLOOKUP(C61,原始数据!$A$4:$B$133,2,0)</f>
        <v/>
      </c>
      <c r="E61" s="179" t="s">
        <v>1746</v>
      </c>
      <c r="F61" s="36" t="n">
        <v>2.5</v>
      </c>
      <c r="G61" s="36" t="n">
        <v>3</v>
      </c>
      <c r="H61" s="36" t="n">
        <v>2.3</v>
      </c>
      <c r="I61" s="36" t="n">
        <v>6.8</v>
      </c>
      <c r="J61" s="36" t="n">
        <v>6.2</v>
      </c>
      <c r="K61" s="36" t="n">
        <v>5.2</v>
      </c>
      <c r="L61" s="47" t="n">
        <v>2.8</v>
      </c>
      <c r="M61" s="47" t="n">
        <v>7.3</v>
      </c>
      <c r="N61" s="47" t="n">
        <v>7.6</v>
      </c>
      <c r="O61" s="36" t="n">
        <v>6.4</v>
      </c>
      <c r="P61" s="36" t="n">
        <v>6.3</v>
      </c>
      <c r="Q61" s="36" t="n">
        <v>4.8</v>
      </c>
      <c r="R61" s="36" t="n">
        <v>7.2</v>
      </c>
      <c r="S61" s="36" t="n">
        <v>2.5</v>
      </c>
      <c r="T61" s="36" t="n">
        <v>5.7</v>
      </c>
      <c r="U61" s="36" t="n">
        <v>9.1</v>
      </c>
      <c r="V61" s="36" t="n">
        <v>5.3</v>
      </c>
      <c r="W61" s="36" t="n">
        <v>9.1</v>
      </c>
      <c r="X61" s="36" t="n">
        <v>10</v>
      </c>
      <c r="Y61" s="36" t="n">
        <v>4.5</v>
      </c>
      <c r="Z61" s="36" t="n">
        <v>1</v>
      </c>
      <c r="AA61" s="36" t="n">
        <v>6.2</v>
      </c>
      <c r="AB61" s="36" t="n">
        <v>3</v>
      </c>
      <c r="AC61" s="36" t="n">
        <v>5.5</v>
      </c>
      <c r="AD61" s="36" t="n">
        <v>7.4</v>
      </c>
      <c r="AE61" s="36" t="n">
        <v>7.1</v>
      </c>
      <c r="AF61" s="36" t="n">
        <v>5.9</v>
      </c>
      <c r="AG61" s="36" t="n">
        <v>7.2</v>
      </c>
      <c r="AH61" s="36" t="n">
        <v>1.5</v>
      </c>
      <c r="AI61" s="36" t="n">
        <v>7.1</v>
      </c>
      <c r="AJ61" s="36" t="n">
        <v>8.1</v>
      </c>
      <c r="AK61" s="36" t="n">
        <v>5.6</v>
      </c>
      <c r="AL61" s="36" t="n">
        <v>3.8</v>
      </c>
      <c r="AM61" s="36" t="n">
        <v>6.3</v>
      </c>
      <c r="AN61" s="36" t="n">
        <v>6</v>
      </c>
      <c r="AO61" s="36" t="n">
        <v>4.3</v>
      </c>
      <c r="AP61" s="36" t="n">
        <v>4.7</v>
      </c>
      <c r="AQ61" s="36" t="n">
        <v>6.9</v>
      </c>
      <c r="AR61" s="36" t="n">
        <v>6.5</v>
      </c>
      <c r="AS61" s="36" t="n">
        <v>6.2</v>
      </c>
      <c r="AT61" s="36" t="s">
        <v>1730</v>
      </c>
      <c r="AU61" s="36" t="s">
        <v>1730</v>
      </c>
      <c r="AV61" s="36" t="n">
        <v>5.1</v>
      </c>
      <c r="AW61" s="36" t="s">
        <v>1730</v>
      </c>
      <c r="AX61" s="36" t="s">
        <v>1730</v>
      </c>
      <c r="AY61" s="36" t="n">
        <v>1.1</v>
      </c>
      <c r="AZ61" s="36" t="s">
        <v>1730</v>
      </c>
      <c r="BA61" s="36" t="s">
        <v>1730</v>
      </c>
      <c r="BB61" s="36" t="n">
        <v>5</v>
      </c>
      <c r="BC61" s="36" t="n">
        <v>6.1</v>
      </c>
      <c r="BD61" s="36" t="s">
        <v>1730</v>
      </c>
      <c r="BE61" s="36" t="n">
        <v>4.9</v>
      </c>
      <c r="BF61" s="36" t="n">
        <v>6</v>
      </c>
      <c r="BG61" s="36" t="n">
        <v>4.6</v>
      </c>
      <c r="BH61" s="36" t="n">
        <v>6.4</v>
      </c>
      <c r="BI61" s="36" t="n">
        <v>9.199999999999999</v>
      </c>
      <c r="BJ61" s="36" t="s">
        <v>1730</v>
      </c>
      <c r="BK61" s="36" t="s">
        <v>1730</v>
      </c>
      <c r="BL61" s="36" t="s">
        <v>1730</v>
      </c>
      <c r="BM61" s="36" t="n">
        <v>7</v>
      </c>
      <c r="BN61" s="36" t="n">
        <v>5.5</v>
      </c>
      <c r="BO61" s="36" t="s">
        <v>1730</v>
      </c>
      <c r="BP61" s="36" t="n">
        <v>6</v>
      </c>
      <c r="BQ61" s="36" t="s">
        <v>1730</v>
      </c>
      <c r="BR61" s="36" t="s">
        <v>1952</v>
      </c>
      <c r="BS61" s="36" t="s">
        <v>1952</v>
      </c>
      <c r="BT61" s="36" t="s">
        <v>1953</v>
      </c>
      <c r="BU61" s="36" t="s">
        <v>1954</v>
      </c>
      <c r="BV61" s="36" t="n">
        <v>5812</v>
      </c>
      <c r="BW61" s="36" t="s">
        <v>177</v>
      </c>
      <c r="BX61" s="36" t="s">
        <v>1798</v>
      </c>
      <c r="BY61" s="36" t="s">
        <v>1792</v>
      </c>
    </row>
    <row r="62" spans="1:77">
      <c r="A62" s="36" t="n">
        <v>413591</v>
      </c>
      <c r="B62" s="36" t="s">
        <v>639</v>
      </c>
      <c r="C62" s="36" t="s">
        <v>635</v>
      </c>
      <c r="D62" s="36">
        <f>VLOOKUP(C62,原始数据!$A$4:$B$133,2,0)</f>
        <v/>
      </c>
      <c r="E62" s="179" t="s">
        <v>1955</v>
      </c>
      <c r="F62" s="36" t="n">
        <v>4.4</v>
      </c>
      <c r="G62" s="36" t="n">
        <v>6.6</v>
      </c>
      <c r="H62" s="36" t="n">
        <v>7.5</v>
      </c>
      <c r="I62" s="36" t="n">
        <v>3</v>
      </c>
      <c r="J62" s="36" t="n">
        <v>4.8</v>
      </c>
      <c r="K62" s="36" t="n">
        <v>3.2</v>
      </c>
      <c r="L62" s="47" t="n">
        <v>6.4</v>
      </c>
      <c r="M62" s="47" t="n">
        <v>7.3</v>
      </c>
      <c r="N62" s="47" t="n">
        <v>5.1</v>
      </c>
      <c r="O62" s="36" t="n">
        <v>4.6</v>
      </c>
      <c r="P62" s="36" t="n">
        <v>6.3</v>
      </c>
      <c r="Q62" s="36" t="n">
        <v>3.1</v>
      </c>
      <c r="R62" s="36" t="n">
        <v>4.8</v>
      </c>
      <c r="S62" s="36" t="n">
        <v>8.4</v>
      </c>
      <c r="T62" s="36" t="n">
        <v>9.199999999999999</v>
      </c>
      <c r="U62" s="36" t="n">
        <v>6.3</v>
      </c>
      <c r="V62" s="36" t="n">
        <v>3.5</v>
      </c>
      <c r="W62" s="36" t="n">
        <v>9.1</v>
      </c>
      <c r="X62" s="36" t="n">
        <v>10</v>
      </c>
      <c r="Y62" s="36" t="n">
        <v>8.5</v>
      </c>
      <c r="Z62" s="36" t="n">
        <v>10</v>
      </c>
      <c r="AA62" s="36" t="n">
        <v>4.2</v>
      </c>
      <c r="AB62" s="36" t="n">
        <v>2.2</v>
      </c>
      <c r="AC62" s="36" t="n">
        <v>5.5</v>
      </c>
      <c r="AD62" s="36" t="n">
        <v>2.1</v>
      </c>
      <c r="AE62" s="36" t="n">
        <v>3.3</v>
      </c>
      <c r="AF62" s="36" t="n">
        <v>4.5</v>
      </c>
      <c r="AG62" s="36" t="n">
        <v>5.3</v>
      </c>
      <c r="AH62" s="36" t="n">
        <v>3.8</v>
      </c>
      <c r="AI62" s="36" t="n">
        <v>4.2</v>
      </c>
      <c r="AJ62" s="36" t="n">
        <v>9.1</v>
      </c>
      <c r="AK62" s="36" t="n">
        <v>4.4</v>
      </c>
      <c r="AL62" s="36" t="n">
        <v>3.8</v>
      </c>
      <c r="AM62" s="36" t="n">
        <v>4</v>
      </c>
      <c r="AN62" s="36" t="n">
        <v>6</v>
      </c>
      <c r="AO62" s="36" t="n">
        <v>7.5</v>
      </c>
      <c r="AP62" s="36" t="n">
        <v>3.6</v>
      </c>
      <c r="AQ62" s="36" t="n">
        <v>8.699999999999999</v>
      </c>
      <c r="AR62" s="36" t="n">
        <v>8.199999999999999</v>
      </c>
      <c r="AS62" s="36" t="n">
        <v>3.3</v>
      </c>
      <c r="AT62" s="36" t="s">
        <v>1730</v>
      </c>
      <c r="AU62" s="36" t="s">
        <v>1730</v>
      </c>
      <c r="AV62" s="36" t="n">
        <v>3.8</v>
      </c>
      <c r="AW62" s="36" t="s">
        <v>1730</v>
      </c>
      <c r="AX62" s="36" t="s">
        <v>1730</v>
      </c>
      <c r="AY62" s="36" t="n">
        <v>6.5</v>
      </c>
      <c r="AZ62" s="36" t="s">
        <v>1730</v>
      </c>
      <c r="BA62" s="36" t="s">
        <v>1730</v>
      </c>
      <c r="BB62" s="36" t="n">
        <v>10</v>
      </c>
      <c r="BC62" s="36" t="n">
        <v>6.7</v>
      </c>
      <c r="BD62" s="36" t="s">
        <v>1730</v>
      </c>
      <c r="BE62" s="36" t="n">
        <v>8.6</v>
      </c>
      <c r="BF62" s="36" t="n">
        <v>4.1</v>
      </c>
      <c r="BG62" s="36" t="n">
        <v>3.3</v>
      </c>
      <c r="BH62" s="36" t="n">
        <v>7.7</v>
      </c>
      <c r="BI62" s="36" t="n">
        <v>6.8</v>
      </c>
      <c r="BJ62" s="36" t="s">
        <v>1730</v>
      </c>
      <c r="BK62" s="36" t="s">
        <v>1730</v>
      </c>
      <c r="BL62" s="36" t="s">
        <v>1730</v>
      </c>
      <c r="BM62" s="36" t="n">
        <v>3</v>
      </c>
      <c r="BN62" s="36" t="n">
        <v>6</v>
      </c>
      <c r="BO62" s="36" t="s">
        <v>1730</v>
      </c>
      <c r="BP62" s="36" t="n">
        <v>5.9</v>
      </c>
      <c r="BQ62" s="36" t="s">
        <v>1730</v>
      </c>
      <c r="BR62" s="36" t="s">
        <v>1956</v>
      </c>
      <c r="BS62" s="36" t="s">
        <v>1956</v>
      </c>
      <c r="BT62" s="36" t="s">
        <v>1957</v>
      </c>
      <c r="BU62" s="36" t="s">
        <v>1958</v>
      </c>
      <c r="BV62" s="36" t="n">
        <v>5352</v>
      </c>
      <c r="BW62" s="36" t="s">
        <v>121</v>
      </c>
      <c r="BX62" s="36" t="s">
        <v>1810</v>
      </c>
      <c r="BY62" s="36" t="s">
        <v>1783</v>
      </c>
    </row>
    <row r="63" spans="1:77">
      <c r="A63" s="36" t="n">
        <v>413591</v>
      </c>
      <c r="B63" s="36" t="s">
        <v>646</v>
      </c>
      <c r="C63" s="36" t="s">
        <v>643</v>
      </c>
      <c r="D63" s="36">
        <f>VLOOKUP(C63,原始数据!$A$4:$B$133,2,0)</f>
        <v/>
      </c>
      <c r="E63" s="179" t="s">
        <v>1959</v>
      </c>
      <c r="F63" s="36" t="n">
        <v>2.5</v>
      </c>
      <c r="G63" s="36" t="n">
        <v>4.8</v>
      </c>
      <c r="H63" s="36" t="n">
        <v>7.5</v>
      </c>
      <c r="I63" s="36" t="n">
        <v>4.9</v>
      </c>
      <c r="J63" s="36" t="n">
        <v>1</v>
      </c>
      <c r="K63" s="36" t="n">
        <v>2</v>
      </c>
      <c r="L63" s="47" t="n">
        <v>6.4</v>
      </c>
      <c r="M63" s="47" t="n">
        <v>1.9</v>
      </c>
      <c r="N63" s="47" t="n">
        <v>6.3</v>
      </c>
      <c r="O63" s="36" t="n">
        <v>2.8</v>
      </c>
      <c r="P63" s="36" t="n">
        <v>6.3</v>
      </c>
      <c r="Q63" s="36" t="n">
        <v>4.8</v>
      </c>
      <c r="R63" s="36" t="n">
        <v>4.8</v>
      </c>
      <c r="S63" s="36" t="n">
        <v>8.4</v>
      </c>
      <c r="T63" s="36" t="n">
        <v>5.7</v>
      </c>
      <c r="U63" s="36" t="n">
        <v>6.3</v>
      </c>
      <c r="V63" s="36" t="n">
        <v>4.1</v>
      </c>
      <c r="W63" s="36" t="n">
        <v>8.1</v>
      </c>
      <c r="X63" s="36" t="n">
        <v>8.5</v>
      </c>
      <c r="Y63" s="36" t="n">
        <v>1</v>
      </c>
      <c r="Z63" s="36" t="n">
        <v>6.5</v>
      </c>
      <c r="AA63" s="36" t="n">
        <v>1.4</v>
      </c>
      <c r="AB63" s="36" t="n">
        <v>1</v>
      </c>
      <c r="AC63" s="36" t="n">
        <v>7.2</v>
      </c>
      <c r="AD63" s="36" t="n">
        <v>4.1</v>
      </c>
      <c r="AE63" s="36" t="n">
        <v>3.8</v>
      </c>
      <c r="AF63" s="36" t="n">
        <v>2.4</v>
      </c>
      <c r="AG63" s="36" t="n">
        <v>4.4</v>
      </c>
      <c r="AH63" s="36" t="n">
        <v>3.8</v>
      </c>
      <c r="AI63" s="36" t="n">
        <v>1.2</v>
      </c>
      <c r="AJ63" s="36" t="n">
        <v>6.2</v>
      </c>
      <c r="AK63" s="36" t="n">
        <v>8</v>
      </c>
      <c r="AL63" s="36" t="n">
        <v>5.6</v>
      </c>
      <c r="AM63" s="36" t="n">
        <v>5.2</v>
      </c>
      <c r="AN63" s="36" t="n">
        <v>4.4</v>
      </c>
      <c r="AO63" s="36" t="n">
        <v>9.1</v>
      </c>
      <c r="AP63" s="36" t="n">
        <v>6.9</v>
      </c>
      <c r="AQ63" s="36" t="n">
        <v>6.9</v>
      </c>
      <c r="AR63" s="36" t="n">
        <v>8.199999999999999</v>
      </c>
      <c r="AS63" s="36" t="n">
        <v>2</v>
      </c>
      <c r="AT63" s="36" t="s">
        <v>1730</v>
      </c>
      <c r="AU63" s="36" t="s">
        <v>1730</v>
      </c>
      <c r="AV63" s="36" t="n">
        <v>1.7</v>
      </c>
      <c r="AW63" s="36" t="s">
        <v>1730</v>
      </c>
      <c r="AX63" s="36" t="s">
        <v>1730</v>
      </c>
      <c r="AY63" s="36" t="n">
        <v>4.6</v>
      </c>
      <c r="AZ63" s="36" t="s">
        <v>1730</v>
      </c>
      <c r="BA63" s="36" t="s">
        <v>1730</v>
      </c>
      <c r="BB63" s="36" t="n">
        <v>5.2</v>
      </c>
      <c r="BC63" s="36" t="n">
        <v>4.5</v>
      </c>
      <c r="BD63" s="36" t="s">
        <v>1730</v>
      </c>
      <c r="BE63" s="36" t="n">
        <v>6.8</v>
      </c>
      <c r="BF63" s="36" t="n">
        <v>4.1</v>
      </c>
      <c r="BG63" s="36" t="n">
        <v>2.1</v>
      </c>
      <c r="BH63" s="36" t="n">
        <v>8.6</v>
      </c>
      <c r="BI63" s="36" t="n">
        <v>6.6</v>
      </c>
      <c r="BJ63" s="36" t="s">
        <v>1730</v>
      </c>
      <c r="BK63" s="36" t="s">
        <v>1730</v>
      </c>
      <c r="BL63" s="36" t="s">
        <v>1730</v>
      </c>
      <c r="BM63" s="36" t="n">
        <v>3.1</v>
      </c>
      <c r="BN63" s="36" t="n">
        <v>6.7</v>
      </c>
      <c r="BO63" s="36" t="s">
        <v>1730</v>
      </c>
      <c r="BP63" s="36" t="n">
        <v>7.3</v>
      </c>
      <c r="BQ63" s="36" t="s">
        <v>1730</v>
      </c>
      <c r="BR63" s="36" t="s">
        <v>1960</v>
      </c>
      <c r="BS63" s="36" t="s">
        <v>1960</v>
      </c>
      <c r="BT63" s="36" t="s">
        <v>1961</v>
      </c>
      <c r="BU63" s="36" t="s">
        <v>1962</v>
      </c>
      <c r="BV63" s="36" t="n">
        <v>3670</v>
      </c>
      <c r="BW63" s="36" t="s">
        <v>121</v>
      </c>
      <c r="BX63" s="36" t="s">
        <v>1901</v>
      </c>
      <c r="BY63" s="36" t="s">
        <v>1765</v>
      </c>
    </row>
    <row r="64" spans="1:77">
      <c r="A64" s="36" t="n">
        <v>413591</v>
      </c>
      <c r="B64" s="36" t="s">
        <v>655</v>
      </c>
      <c r="C64" s="36" t="s">
        <v>652</v>
      </c>
      <c r="D64" s="36">
        <f>VLOOKUP(C64,原始数据!$A$4:$B$133,2,0)</f>
        <v/>
      </c>
      <c r="E64" s="179" t="s">
        <v>1784</v>
      </c>
      <c r="F64" s="36" t="n">
        <v>4.4</v>
      </c>
      <c r="G64" s="36" t="n">
        <v>6.6</v>
      </c>
      <c r="H64" s="36" t="n">
        <v>5.7</v>
      </c>
      <c r="I64" s="36" t="n">
        <v>5.5</v>
      </c>
      <c r="J64" s="36" t="n">
        <v>6.9</v>
      </c>
      <c r="K64" s="36" t="n">
        <v>8.4</v>
      </c>
      <c r="L64" s="47" t="n">
        <v>5.5</v>
      </c>
      <c r="M64" s="47" t="n">
        <v>3.7</v>
      </c>
      <c r="N64" s="47" t="n">
        <v>8.9</v>
      </c>
      <c r="O64" s="36" t="n">
        <v>5.8</v>
      </c>
      <c r="P64" s="36" t="n">
        <v>4.4</v>
      </c>
      <c r="Q64" s="36" t="n">
        <v>4.8</v>
      </c>
      <c r="R64" s="36" t="n">
        <v>8.9</v>
      </c>
      <c r="S64" s="36" t="n">
        <v>4.5</v>
      </c>
      <c r="T64" s="36" t="n">
        <v>9.199999999999999</v>
      </c>
      <c r="U64" s="36" t="n">
        <v>8</v>
      </c>
      <c r="V64" s="36" t="n">
        <v>7.7</v>
      </c>
      <c r="W64" s="36" t="n">
        <v>7.2</v>
      </c>
      <c r="X64" s="36" t="n">
        <v>6.5</v>
      </c>
      <c r="Y64" s="36" t="n">
        <v>4.5</v>
      </c>
      <c r="Z64" s="36" t="n">
        <v>6.5</v>
      </c>
      <c r="AA64" s="36" t="n">
        <v>6.2</v>
      </c>
      <c r="AB64" s="36" t="n">
        <v>8.699999999999999</v>
      </c>
      <c r="AC64" s="36" t="n">
        <v>3.8</v>
      </c>
      <c r="AD64" s="36" t="n">
        <v>8.1</v>
      </c>
      <c r="AE64" s="36" t="n">
        <v>7.6</v>
      </c>
      <c r="AF64" s="36" t="n">
        <v>8</v>
      </c>
      <c r="AG64" s="36" t="n">
        <v>6.2</v>
      </c>
      <c r="AH64" s="36" t="n">
        <v>3.8</v>
      </c>
      <c r="AI64" s="36" t="n">
        <v>9.5</v>
      </c>
      <c r="AJ64" s="36" t="n">
        <v>5.3</v>
      </c>
      <c r="AK64" s="36" t="n">
        <v>6.8</v>
      </c>
      <c r="AL64" s="36" t="n">
        <v>5</v>
      </c>
      <c r="AM64" s="36" t="n">
        <v>6.9</v>
      </c>
      <c r="AN64" s="36" t="n">
        <v>7.6</v>
      </c>
      <c r="AO64" s="36" t="n">
        <v>2.7</v>
      </c>
      <c r="AP64" s="36" t="n">
        <v>7.4</v>
      </c>
      <c r="AQ64" s="36" t="n">
        <v>3.2</v>
      </c>
      <c r="AR64" s="36" t="n">
        <v>8.199999999999999</v>
      </c>
      <c r="AS64" s="36" t="n">
        <v>7.2</v>
      </c>
      <c r="AT64" s="36" t="s">
        <v>1730</v>
      </c>
      <c r="AU64" s="36" t="s">
        <v>1730</v>
      </c>
      <c r="AV64" s="36" t="n">
        <v>7.1</v>
      </c>
      <c r="AW64" s="36" t="s">
        <v>1730</v>
      </c>
      <c r="AX64" s="36" t="s">
        <v>1730</v>
      </c>
      <c r="AY64" s="36" t="n">
        <v>5.6</v>
      </c>
      <c r="AZ64" s="36" t="s">
        <v>1730</v>
      </c>
      <c r="BA64" s="36" t="s">
        <v>1730</v>
      </c>
      <c r="BB64" s="36" t="n">
        <v>6</v>
      </c>
      <c r="BC64" s="36" t="n">
        <v>6.3</v>
      </c>
      <c r="BD64" s="36" t="s">
        <v>1730</v>
      </c>
      <c r="BE64" s="36" t="n">
        <v>8.699999999999999</v>
      </c>
      <c r="BF64" s="36" t="n">
        <v>4.7</v>
      </c>
      <c r="BG64" s="36" t="n">
        <v>6.6</v>
      </c>
      <c r="BH64" s="36" t="n">
        <v>6.8</v>
      </c>
      <c r="BI64" s="36" t="n">
        <v>8.9</v>
      </c>
      <c r="BJ64" s="36" t="s">
        <v>1730</v>
      </c>
      <c r="BK64" s="36" t="s">
        <v>1730</v>
      </c>
      <c r="BL64" s="36" t="s">
        <v>1730</v>
      </c>
      <c r="BM64" s="36" t="n">
        <v>8.300000000000001</v>
      </c>
      <c r="BN64" s="36" t="n">
        <v>5.9</v>
      </c>
      <c r="BO64" s="36" t="s">
        <v>1730</v>
      </c>
      <c r="BP64" s="36" t="n">
        <v>5.8</v>
      </c>
      <c r="BQ64" s="36" t="s">
        <v>1730</v>
      </c>
      <c r="BR64" s="36" t="s">
        <v>1963</v>
      </c>
      <c r="BS64" s="36" t="s">
        <v>1963</v>
      </c>
      <c r="BT64" s="36" t="s">
        <v>1964</v>
      </c>
      <c r="BU64" s="36" t="s">
        <v>1965</v>
      </c>
      <c r="BV64" s="36" t="n">
        <v>5000</v>
      </c>
      <c r="BW64" s="36" t="s">
        <v>177</v>
      </c>
      <c r="BX64" s="36" t="s">
        <v>1791</v>
      </c>
      <c r="BY64" s="36" t="s">
        <v>1798</v>
      </c>
    </row>
    <row r="65" spans="1:77">
      <c r="A65" s="36" t="n">
        <v>413591</v>
      </c>
      <c r="B65" s="36" t="s">
        <v>662</v>
      </c>
      <c r="C65" s="36" t="s">
        <v>659</v>
      </c>
      <c r="D65" s="36">
        <f>VLOOKUP(C65,原始数据!$A$4:$B$133,2,0)</f>
        <v/>
      </c>
      <c r="E65" s="179" t="s">
        <v>1784</v>
      </c>
      <c r="F65" s="36" t="n">
        <v>6.3</v>
      </c>
      <c r="G65" s="36" t="n">
        <v>8.4</v>
      </c>
      <c r="H65" s="36" t="n">
        <v>5.7</v>
      </c>
      <c r="I65" s="36" t="n">
        <v>6.2</v>
      </c>
      <c r="J65" s="36" t="n">
        <v>7.6</v>
      </c>
      <c r="K65" s="36" t="n">
        <v>5.8</v>
      </c>
      <c r="L65" s="47" t="n">
        <v>4.6</v>
      </c>
      <c r="M65" s="47" t="n">
        <v>3.7</v>
      </c>
      <c r="N65" s="47" t="n">
        <v>8.300000000000001</v>
      </c>
      <c r="O65" s="36" t="n">
        <v>6.4</v>
      </c>
      <c r="P65" s="36" t="n">
        <v>8.300000000000001</v>
      </c>
      <c r="Q65" s="36" t="n">
        <v>8.1</v>
      </c>
      <c r="R65" s="36" t="n">
        <v>5.4</v>
      </c>
      <c r="S65" s="36" t="n">
        <v>6.4</v>
      </c>
      <c r="T65" s="36" t="n">
        <v>9.199999999999999</v>
      </c>
      <c r="U65" s="36" t="n">
        <v>6.3</v>
      </c>
      <c r="V65" s="36" t="n">
        <v>7.7</v>
      </c>
      <c r="W65" s="36" t="n">
        <v>9.1</v>
      </c>
      <c r="X65" s="36" t="n">
        <v>10</v>
      </c>
      <c r="Y65" s="36" t="n">
        <v>2.5</v>
      </c>
      <c r="Z65" s="36" t="n">
        <v>8.5</v>
      </c>
      <c r="AA65" s="36" t="n">
        <v>4.9</v>
      </c>
      <c r="AB65" s="36" t="n">
        <v>1</v>
      </c>
      <c r="AC65" s="36" t="n">
        <v>8.800000000000001</v>
      </c>
      <c r="AD65" s="36" t="n">
        <v>7.4</v>
      </c>
      <c r="AE65" s="36" t="n">
        <v>6.5</v>
      </c>
      <c r="AF65" s="36" t="n">
        <v>8.699999999999999</v>
      </c>
      <c r="AG65" s="36" t="n">
        <v>7.2</v>
      </c>
      <c r="AH65" s="36" t="n">
        <v>3.8</v>
      </c>
      <c r="AI65" s="36" t="n">
        <v>7.7</v>
      </c>
      <c r="AJ65" s="36" t="n">
        <v>4.4</v>
      </c>
      <c r="AK65" s="36" t="n">
        <v>4.4</v>
      </c>
      <c r="AL65" s="36" t="n">
        <v>6.7</v>
      </c>
      <c r="AM65" s="36" t="n">
        <v>8.699999999999999</v>
      </c>
      <c r="AN65" s="36" t="n">
        <v>7.6</v>
      </c>
      <c r="AO65" s="36" t="n">
        <v>5.9</v>
      </c>
      <c r="AP65" s="36" t="n">
        <v>8.5</v>
      </c>
      <c r="AQ65" s="36" t="n">
        <v>5</v>
      </c>
      <c r="AR65" s="36" t="n">
        <v>10</v>
      </c>
      <c r="AS65" s="36" t="n">
        <v>6.8</v>
      </c>
      <c r="AT65" s="36" t="s">
        <v>1730</v>
      </c>
      <c r="AU65" s="36" t="s">
        <v>1730</v>
      </c>
      <c r="AV65" s="36" t="n">
        <v>6.7</v>
      </c>
      <c r="AW65" s="36" t="s">
        <v>1730</v>
      </c>
      <c r="AX65" s="36" t="s">
        <v>1730</v>
      </c>
      <c r="AY65" s="36" t="n">
        <v>7.4</v>
      </c>
      <c r="AZ65" s="36" t="s">
        <v>1730</v>
      </c>
      <c r="BA65" s="36" t="s">
        <v>1730</v>
      </c>
      <c r="BB65" s="36" t="n">
        <v>7.9</v>
      </c>
      <c r="BC65" s="36" t="n">
        <v>5.6</v>
      </c>
      <c r="BD65" s="36" t="s">
        <v>1730</v>
      </c>
      <c r="BE65" s="36" t="n">
        <v>7.9</v>
      </c>
      <c r="BF65" s="36" t="n">
        <v>9</v>
      </c>
      <c r="BG65" s="36" t="n">
        <v>4.6</v>
      </c>
      <c r="BH65" s="36" t="n">
        <v>9.4</v>
      </c>
      <c r="BI65" s="36" t="n">
        <v>9</v>
      </c>
      <c r="BJ65" s="36" t="s">
        <v>1730</v>
      </c>
      <c r="BK65" s="36" t="s">
        <v>1730</v>
      </c>
      <c r="BL65" s="36" t="s">
        <v>1730</v>
      </c>
      <c r="BM65" s="36" t="n">
        <v>7.8</v>
      </c>
      <c r="BN65" s="36" t="n">
        <v>8.6</v>
      </c>
      <c r="BO65" s="36" t="s">
        <v>1730</v>
      </c>
      <c r="BP65" s="36" t="n">
        <v>5</v>
      </c>
      <c r="BQ65" s="36" t="s">
        <v>1730</v>
      </c>
      <c r="BR65" s="36" t="s">
        <v>1966</v>
      </c>
      <c r="BS65" s="36" t="s">
        <v>1966</v>
      </c>
      <c r="BT65" s="36" t="s">
        <v>1967</v>
      </c>
      <c r="BU65" s="36" t="s">
        <v>1968</v>
      </c>
      <c r="BV65" s="36" t="n">
        <v>5142</v>
      </c>
      <c r="BW65" s="36" t="s">
        <v>121</v>
      </c>
      <c r="BX65" s="36" t="s">
        <v>1810</v>
      </c>
      <c r="BY65" s="36" t="s">
        <v>1783</v>
      </c>
    </row>
    <row r="66" spans="1:77">
      <c r="A66" s="36" t="n">
        <v>413591</v>
      </c>
      <c r="B66" s="36" t="s">
        <v>669</v>
      </c>
      <c r="C66" s="36" t="s">
        <v>666</v>
      </c>
      <c r="D66" s="36">
        <f>VLOOKUP(C66,原始数据!$A$4:$B$133,2,0)</f>
        <v/>
      </c>
      <c r="E66" s="179" t="s">
        <v>1793</v>
      </c>
      <c r="F66" s="36" t="n">
        <v>4.4</v>
      </c>
      <c r="G66" s="36" t="n">
        <v>4.8</v>
      </c>
      <c r="H66" s="36" t="n">
        <v>5.7</v>
      </c>
      <c r="I66" s="36" t="n">
        <v>8.699999999999999</v>
      </c>
      <c r="J66" s="36" t="n">
        <v>6.2</v>
      </c>
      <c r="K66" s="36" t="n">
        <v>6.5</v>
      </c>
      <c r="L66" s="47" t="n">
        <v>7.3</v>
      </c>
      <c r="M66" s="47" t="n">
        <v>7.3</v>
      </c>
      <c r="N66" s="47" t="n">
        <v>3.8</v>
      </c>
      <c r="O66" s="36" t="n">
        <v>5.2</v>
      </c>
      <c r="P66" s="36" t="n">
        <v>8.300000000000001</v>
      </c>
      <c r="Q66" s="36" t="n">
        <v>6.5</v>
      </c>
      <c r="R66" s="36" t="n">
        <v>7.2</v>
      </c>
      <c r="S66" s="36" t="n">
        <v>2.5</v>
      </c>
      <c r="T66" s="36" t="n">
        <v>5.7</v>
      </c>
      <c r="U66" s="36" t="n">
        <v>6.3</v>
      </c>
      <c r="V66" s="36" t="n">
        <v>5.9</v>
      </c>
      <c r="W66" s="36" t="n">
        <v>7.2</v>
      </c>
      <c r="X66" s="36" t="n">
        <v>10</v>
      </c>
      <c r="Y66" s="36" t="n">
        <v>6.5</v>
      </c>
      <c r="Z66" s="36" t="n">
        <v>6.5</v>
      </c>
      <c r="AA66" s="36" t="n">
        <v>5.5</v>
      </c>
      <c r="AB66" s="36" t="n">
        <v>5.8</v>
      </c>
      <c r="AC66" s="36" t="n">
        <v>7.2</v>
      </c>
      <c r="AD66" s="36" t="n">
        <v>7.4</v>
      </c>
      <c r="AE66" s="36" t="n">
        <v>7.1</v>
      </c>
      <c r="AF66" s="36" t="n">
        <v>5.9</v>
      </c>
      <c r="AG66" s="36" t="n">
        <v>8.1</v>
      </c>
      <c r="AH66" s="36" t="n">
        <v>3.2</v>
      </c>
      <c r="AI66" s="36" t="n">
        <v>7.1</v>
      </c>
      <c r="AJ66" s="36" t="n">
        <v>5.3</v>
      </c>
      <c r="AK66" s="36" t="n">
        <v>6.8</v>
      </c>
      <c r="AL66" s="36" t="n">
        <v>3.3</v>
      </c>
      <c r="AM66" s="36" t="n">
        <v>5.2</v>
      </c>
      <c r="AN66" s="36" t="n">
        <v>9.199999999999999</v>
      </c>
      <c r="AO66" s="36" t="n">
        <v>5.9</v>
      </c>
      <c r="AP66" s="36" t="n">
        <v>4.7</v>
      </c>
      <c r="AQ66" s="36" t="n">
        <v>3.2</v>
      </c>
      <c r="AR66" s="36" t="n">
        <v>6.5</v>
      </c>
      <c r="AS66" s="36" t="n">
        <v>7.5</v>
      </c>
      <c r="AT66" s="36" t="s">
        <v>1730</v>
      </c>
      <c r="AU66" s="36" t="s">
        <v>1730</v>
      </c>
      <c r="AV66" s="36" t="n">
        <v>6.5</v>
      </c>
      <c r="AW66" s="36" t="s">
        <v>1730</v>
      </c>
      <c r="AX66" s="36" t="s">
        <v>1730</v>
      </c>
      <c r="AY66" s="36" t="n">
        <v>4.7</v>
      </c>
      <c r="AZ66" s="36" t="s">
        <v>1730</v>
      </c>
      <c r="BA66" s="36" t="s">
        <v>1730</v>
      </c>
      <c r="BB66" s="36" t="n">
        <v>9</v>
      </c>
      <c r="BC66" s="36" t="n">
        <v>6.5</v>
      </c>
      <c r="BD66" s="36" t="s">
        <v>1730</v>
      </c>
      <c r="BE66" s="36" t="n">
        <v>4.9</v>
      </c>
      <c r="BF66" s="36" t="n">
        <v>7.4</v>
      </c>
      <c r="BG66" s="36" t="n">
        <v>6.5</v>
      </c>
      <c r="BH66" s="36" t="n">
        <v>4.3</v>
      </c>
      <c r="BI66" s="36" t="n">
        <v>7</v>
      </c>
      <c r="BJ66" s="36" t="s">
        <v>1730</v>
      </c>
      <c r="BK66" s="36" t="s">
        <v>1730</v>
      </c>
      <c r="BL66" s="36" t="s">
        <v>1730</v>
      </c>
      <c r="BM66" s="36" t="n">
        <v>7</v>
      </c>
      <c r="BN66" s="36" t="n">
        <v>7.6</v>
      </c>
      <c r="BO66" s="36" t="s">
        <v>1730</v>
      </c>
      <c r="BP66" s="36" t="n">
        <v>4.9</v>
      </c>
      <c r="BQ66" s="36" t="s">
        <v>1730</v>
      </c>
      <c r="BR66" s="36" t="s">
        <v>1969</v>
      </c>
      <c r="BS66" s="36" t="s">
        <v>1969</v>
      </c>
      <c r="BT66" s="36" t="s">
        <v>1970</v>
      </c>
      <c r="BU66" s="36" t="s">
        <v>1971</v>
      </c>
      <c r="BV66" s="36" t="n">
        <v>3705</v>
      </c>
      <c r="BW66" s="36" t="s">
        <v>121</v>
      </c>
      <c r="BX66" s="36" t="s">
        <v>1759</v>
      </c>
      <c r="BY66" s="36" t="s">
        <v>1972</v>
      </c>
    </row>
    <row r="67" spans="1:77">
      <c r="A67" s="36" t="n">
        <v>413591</v>
      </c>
      <c r="B67" s="36" t="s">
        <v>679</v>
      </c>
      <c r="C67" s="36" t="s">
        <v>676</v>
      </c>
      <c r="D67" s="36">
        <f>VLOOKUP(C67,原始数据!$A$4:$B$133,2,0)</f>
        <v/>
      </c>
      <c r="E67" s="179" t="s">
        <v>1741</v>
      </c>
      <c r="F67" s="36" t="n">
        <v>6.3</v>
      </c>
      <c r="G67" s="36" t="n">
        <v>6.6</v>
      </c>
      <c r="H67" s="36" t="n">
        <v>7.5</v>
      </c>
      <c r="I67" s="36" t="n">
        <v>4.9</v>
      </c>
      <c r="J67" s="36" t="n">
        <v>5.5</v>
      </c>
      <c r="K67" s="36" t="n">
        <v>4.5</v>
      </c>
      <c r="L67" s="47" t="n">
        <v>6.4</v>
      </c>
      <c r="M67" s="47" t="n">
        <v>5.5</v>
      </c>
      <c r="N67" s="47" t="n">
        <v>5.7</v>
      </c>
      <c r="O67" s="36" t="n">
        <v>6.4</v>
      </c>
      <c r="P67" s="36" t="n">
        <v>10</v>
      </c>
      <c r="Q67" s="36" t="n">
        <v>3.1</v>
      </c>
      <c r="R67" s="36" t="n">
        <v>3</v>
      </c>
      <c r="S67" s="36" t="n">
        <v>6.4</v>
      </c>
      <c r="T67" s="36" t="n">
        <v>2.3</v>
      </c>
      <c r="U67" s="36" t="n">
        <v>8.5</v>
      </c>
      <c r="V67" s="36" t="n">
        <v>4.1</v>
      </c>
      <c r="W67" s="36" t="n">
        <v>5.3</v>
      </c>
      <c r="X67" s="36" t="n">
        <v>10</v>
      </c>
      <c r="Y67" s="36" t="n">
        <v>2.5</v>
      </c>
      <c r="Z67" s="36" t="n">
        <v>10</v>
      </c>
      <c r="AA67" s="36" t="n">
        <v>5.5</v>
      </c>
      <c r="AB67" s="36" t="n">
        <v>4.4</v>
      </c>
      <c r="AC67" s="36" t="n">
        <v>5.5</v>
      </c>
      <c r="AD67" s="36" t="n">
        <v>6.1</v>
      </c>
      <c r="AE67" s="36" t="n">
        <v>7.1</v>
      </c>
      <c r="AF67" s="36" t="n">
        <v>4.5</v>
      </c>
      <c r="AG67" s="36" t="n">
        <v>2.5</v>
      </c>
      <c r="AH67" s="36" t="n">
        <v>6.1</v>
      </c>
      <c r="AI67" s="36" t="n">
        <v>7.1</v>
      </c>
      <c r="AJ67" s="36" t="n">
        <v>8.1</v>
      </c>
      <c r="AK67" s="36" t="n">
        <v>5.6</v>
      </c>
      <c r="AL67" s="36" t="n">
        <v>5.6</v>
      </c>
      <c r="AM67" s="36" t="n">
        <v>4</v>
      </c>
      <c r="AN67" s="36" t="n">
        <v>2.8</v>
      </c>
      <c r="AO67" s="36" t="n">
        <v>5.9</v>
      </c>
      <c r="AP67" s="36" t="n">
        <v>3.6</v>
      </c>
      <c r="AQ67" s="36" t="n">
        <v>8.699999999999999</v>
      </c>
      <c r="AR67" s="36" t="n">
        <v>6.5</v>
      </c>
      <c r="AS67" s="36" t="n">
        <v>4.9</v>
      </c>
      <c r="AT67" s="36" t="s">
        <v>1730</v>
      </c>
      <c r="AU67" s="36" t="s">
        <v>1730</v>
      </c>
      <c r="AV67" s="36" t="n">
        <v>5.1</v>
      </c>
      <c r="AW67" s="36" t="s">
        <v>1730</v>
      </c>
      <c r="AX67" s="36" t="s">
        <v>1730</v>
      </c>
      <c r="AY67" s="36" t="n">
        <v>7.4</v>
      </c>
      <c r="AZ67" s="36" t="s">
        <v>1730</v>
      </c>
      <c r="BA67" s="36" t="s">
        <v>1730</v>
      </c>
      <c r="BB67" s="36" t="n">
        <v>8.699999999999999</v>
      </c>
      <c r="BC67" s="36" t="n">
        <v>6.1</v>
      </c>
      <c r="BD67" s="36" t="s">
        <v>1730</v>
      </c>
      <c r="BE67" s="36" t="n">
        <v>3</v>
      </c>
      <c r="BF67" s="36" t="n">
        <v>7.1</v>
      </c>
      <c r="BG67" s="36" t="n">
        <v>5</v>
      </c>
      <c r="BH67" s="36" t="n">
        <v>6.8</v>
      </c>
      <c r="BI67" s="36" t="n">
        <v>6.2</v>
      </c>
      <c r="BJ67" s="36" t="s">
        <v>1730</v>
      </c>
      <c r="BK67" s="36" t="s">
        <v>1730</v>
      </c>
      <c r="BL67" s="36" t="s">
        <v>1730</v>
      </c>
      <c r="BM67" s="36" t="n">
        <v>6</v>
      </c>
      <c r="BN67" s="36" t="n">
        <v>3.4</v>
      </c>
      <c r="BO67" s="36" t="s">
        <v>1730</v>
      </c>
      <c r="BP67" s="36" t="n">
        <v>7</v>
      </c>
      <c r="BQ67" s="36" t="s">
        <v>1730</v>
      </c>
      <c r="BR67" s="36" t="s">
        <v>1973</v>
      </c>
      <c r="BS67" s="36" t="s">
        <v>1973</v>
      </c>
      <c r="BT67" s="36" t="s">
        <v>1974</v>
      </c>
      <c r="BU67" s="36" t="s">
        <v>1975</v>
      </c>
      <c r="BV67" s="36" t="n">
        <v>5497</v>
      </c>
      <c r="BW67" s="36" t="s">
        <v>121</v>
      </c>
      <c r="BX67" s="36" t="s">
        <v>1739</v>
      </c>
      <c r="BY67" s="36" t="s">
        <v>1905</v>
      </c>
    </row>
    <row r="68" spans="1:77">
      <c r="A68" s="36" t="n">
        <v>413591</v>
      </c>
      <c r="B68" s="36" t="s">
        <v>689</v>
      </c>
      <c r="C68" s="36" t="s">
        <v>685</v>
      </c>
      <c r="D68" s="36">
        <f>VLOOKUP(C68,原始数据!$A$4:$B$133,2,0)</f>
        <v/>
      </c>
      <c r="E68" s="179" t="s">
        <v>1746</v>
      </c>
      <c r="F68" s="36" t="n">
        <v>6.3</v>
      </c>
      <c r="G68" s="36" t="n">
        <v>6.6</v>
      </c>
      <c r="H68" s="36" t="n">
        <v>4</v>
      </c>
      <c r="I68" s="36" t="n">
        <v>5.5</v>
      </c>
      <c r="J68" s="36" t="n">
        <v>5.5</v>
      </c>
      <c r="K68" s="36" t="n">
        <v>4.5</v>
      </c>
      <c r="L68" s="47" t="n">
        <v>5.5</v>
      </c>
      <c r="M68" s="47" t="n">
        <v>5.5</v>
      </c>
      <c r="N68" s="47" t="n">
        <v>6.3</v>
      </c>
      <c r="O68" s="36" t="n">
        <v>5.8</v>
      </c>
      <c r="P68" s="36" t="n">
        <v>4.4</v>
      </c>
      <c r="Q68" s="36" t="n">
        <v>6.5</v>
      </c>
      <c r="R68" s="36" t="n">
        <v>7.2</v>
      </c>
      <c r="S68" s="36" t="n">
        <v>4.5</v>
      </c>
      <c r="T68" s="36" t="n">
        <v>4</v>
      </c>
      <c r="U68" s="36" t="n">
        <v>6.3</v>
      </c>
      <c r="V68" s="36" t="n">
        <v>5.3</v>
      </c>
      <c r="W68" s="36" t="n">
        <v>7.2</v>
      </c>
      <c r="X68" s="36" t="n">
        <v>8.5</v>
      </c>
      <c r="Y68" s="36" t="n">
        <v>2.5</v>
      </c>
      <c r="Z68" s="36" t="n">
        <v>4.5</v>
      </c>
      <c r="AA68" s="36" t="n">
        <v>5.5</v>
      </c>
      <c r="AB68" s="36" t="n">
        <v>3.7</v>
      </c>
      <c r="AC68" s="36" t="n">
        <v>2.1</v>
      </c>
      <c r="AD68" s="36" t="n">
        <v>5.4</v>
      </c>
      <c r="AE68" s="36" t="n">
        <v>6</v>
      </c>
      <c r="AF68" s="36" t="n">
        <v>4.5</v>
      </c>
      <c r="AG68" s="36" t="n">
        <v>4.4</v>
      </c>
      <c r="AH68" s="36" t="n">
        <v>3.8</v>
      </c>
      <c r="AI68" s="36" t="n">
        <v>4.8</v>
      </c>
      <c r="AJ68" s="36" t="n">
        <v>8.1</v>
      </c>
      <c r="AK68" s="36" t="n">
        <v>6.8</v>
      </c>
      <c r="AL68" s="36" t="n">
        <v>3.8</v>
      </c>
      <c r="AM68" s="36" t="n">
        <v>5.2</v>
      </c>
      <c r="AN68" s="36" t="n">
        <v>9.199999999999999</v>
      </c>
      <c r="AO68" s="36" t="n">
        <v>2.7</v>
      </c>
      <c r="AP68" s="36" t="n">
        <v>6.3</v>
      </c>
      <c r="AQ68" s="36" t="n">
        <v>6.9</v>
      </c>
      <c r="AR68" s="36" t="n">
        <v>3</v>
      </c>
      <c r="AS68" s="36" t="n">
        <v>5.1</v>
      </c>
      <c r="AT68" s="36" t="s">
        <v>1730</v>
      </c>
      <c r="AU68" s="36" t="s">
        <v>1730</v>
      </c>
      <c r="AV68" s="36" t="n">
        <v>3.6</v>
      </c>
      <c r="AW68" s="36" t="s">
        <v>1730</v>
      </c>
      <c r="AX68" s="36" t="s">
        <v>1730</v>
      </c>
      <c r="AY68" s="36" t="n">
        <v>5.7</v>
      </c>
      <c r="AZ68" s="36" t="s">
        <v>1730</v>
      </c>
      <c r="BA68" s="36" t="s">
        <v>1730</v>
      </c>
      <c r="BB68" s="36" t="n">
        <v>5</v>
      </c>
      <c r="BC68" s="36" t="n">
        <v>5.9</v>
      </c>
      <c r="BD68" s="36" t="s">
        <v>1730</v>
      </c>
      <c r="BE68" s="36" t="n">
        <v>5.1</v>
      </c>
      <c r="BF68" s="36" t="n">
        <v>5.6</v>
      </c>
      <c r="BG68" s="36" t="n">
        <v>3</v>
      </c>
      <c r="BH68" s="36" t="n">
        <v>5.3</v>
      </c>
      <c r="BI68" s="36" t="n">
        <v>6.7</v>
      </c>
      <c r="BJ68" s="36" t="s">
        <v>1730</v>
      </c>
      <c r="BK68" s="36" t="s">
        <v>1730</v>
      </c>
      <c r="BL68" s="36" t="s">
        <v>1730</v>
      </c>
      <c r="BM68" s="36" t="n">
        <v>5.3</v>
      </c>
      <c r="BN68" s="36" t="n">
        <v>5.8</v>
      </c>
      <c r="BO68" s="36" t="s">
        <v>1730</v>
      </c>
      <c r="BP68" s="36" t="n">
        <v>6.7</v>
      </c>
      <c r="BQ68" s="36" t="s">
        <v>1730</v>
      </c>
      <c r="BR68" s="36" t="s">
        <v>1976</v>
      </c>
      <c r="BS68" s="36" t="s">
        <v>1976</v>
      </c>
      <c r="BT68" s="36" t="s">
        <v>1977</v>
      </c>
      <c r="BU68" s="36" t="s">
        <v>1978</v>
      </c>
      <c r="BV68" s="36" t="n">
        <v>3838</v>
      </c>
      <c r="BW68" s="36" t="s">
        <v>121</v>
      </c>
      <c r="BX68" s="36" t="s">
        <v>1782</v>
      </c>
      <c r="BY68" s="36" t="s">
        <v>1798</v>
      </c>
    </row>
    <row r="69" spans="1:77">
      <c r="A69" s="36" t="n">
        <v>413591</v>
      </c>
      <c r="B69" s="36" t="s">
        <v>696</v>
      </c>
      <c r="C69" s="36" t="s">
        <v>693</v>
      </c>
      <c r="D69" s="36">
        <f>VLOOKUP(C69,原始数据!$A$4:$B$133,2,0)</f>
        <v/>
      </c>
      <c r="E69" s="179" t="s">
        <v>1793</v>
      </c>
      <c r="F69" s="36" t="n">
        <v>6.3</v>
      </c>
      <c r="G69" s="36" t="n">
        <v>6.6</v>
      </c>
      <c r="H69" s="36" t="n">
        <v>4</v>
      </c>
      <c r="I69" s="36" t="n">
        <v>9.300000000000001</v>
      </c>
      <c r="J69" s="36" t="n">
        <v>6.2</v>
      </c>
      <c r="K69" s="36" t="n">
        <v>7.1</v>
      </c>
      <c r="L69" s="47" t="n">
        <v>4.6</v>
      </c>
      <c r="M69" s="47" t="n">
        <v>3.7</v>
      </c>
      <c r="N69" s="47" t="n">
        <v>7.6</v>
      </c>
      <c r="O69" s="36" t="n">
        <v>5.8</v>
      </c>
      <c r="P69" s="36" t="n">
        <v>4.4</v>
      </c>
      <c r="Q69" s="36" t="n">
        <v>6.5</v>
      </c>
      <c r="R69" s="36" t="n">
        <v>3.6</v>
      </c>
      <c r="S69" s="36" t="n">
        <v>6.4</v>
      </c>
      <c r="T69" s="36" t="n">
        <v>5.7</v>
      </c>
      <c r="U69" s="36" t="n">
        <v>8.5</v>
      </c>
      <c r="V69" s="36" t="n">
        <v>6.5</v>
      </c>
      <c r="W69" s="36" t="n">
        <v>8.1</v>
      </c>
      <c r="X69" s="36" t="n">
        <v>10</v>
      </c>
      <c r="Y69" s="36" t="n">
        <v>2.5</v>
      </c>
      <c r="Z69" s="36" t="n">
        <v>6.5</v>
      </c>
      <c r="AA69" s="36" t="n">
        <v>5.5</v>
      </c>
      <c r="AB69" s="36" t="n">
        <v>3.7</v>
      </c>
      <c r="AC69" s="36" t="n">
        <v>5.5</v>
      </c>
      <c r="AD69" s="36" t="n">
        <v>4.1</v>
      </c>
      <c r="AE69" s="36" t="n">
        <v>7.6</v>
      </c>
      <c r="AF69" s="36" t="n">
        <v>6.6</v>
      </c>
      <c r="AG69" s="36" t="n">
        <v>5.3</v>
      </c>
      <c r="AH69" s="36" t="n">
        <v>7.2</v>
      </c>
      <c r="AI69" s="36" t="n">
        <v>7.7</v>
      </c>
      <c r="AJ69" s="36" t="n">
        <v>5.3</v>
      </c>
      <c r="AK69" s="36" t="n">
        <v>4.4</v>
      </c>
      <c r="AL69" s="36" t="n">
        <v>6.7</v>
      </c>
      <c r="AM69" s="36" t="n">
        <v>3.4</v>
      </c>
      <c r="AN69" s="36" t="n">
        <v>7.6</v>
      </c>
      <c r="AO69" s="36" t="n">
        <v>7.5</v>
      </c>
      <c r="AP69" s="36" t="n">
        <v>7.4</v>
      </c>
      <c r="AQ69" s="36" t="n">
        <v>8.699999999999999</v>
      </c>
      <c r="AR69" s="36" t="n">
        <v>4.8</v>
      </c>
      <c r="AS69" s="36" t="n">
        <v>8</v>
      </c>
      <c r="AT69" s="36" t="s">
        <v>1730</v>
      </c>
      <c r="AU69" s="36" t="s">
        <v>1730</v>
      </c>
      <c r="AV69" s="36" t="n">
        <v>7.5</v>
      </c>
      <c r="AW69" s="36" t="s">
        <v>1730</v>
      </c>
      <c r="AX69" s="36" t="s">
        <v>1730</v>
      </c>
      <c r="AY69" s="36" t="n">
        <v>5.7</v>
      </c>
      <c r="AZ69" s="36" t="s">
        <v>1730</v>
      </c>
      <c r="BA69" s="36" t="s">
        <v>1730</v>
      </c>
      <c r="BB69" s="36" t="n">
        <v>6.8</v>
      </c>
      <c r="BC69" s="36" t="n">
        <v>5.2</v>
      </c>
      <c r="BD69" s="36" t="s">
        <v>1730</v>
      </c>
      <c r="BE69" s="36" t="n">
        <v>5.1</v>
      </c>
      <c r="BF69" s="36" t="n">
        <v>5.6</v>
      </c>
      <c r="BG69" s="36" t="n">
        <v>4.6</v>
      </c>
      <c r="BH69" s="36" t="n">
        <v>7.9</v>
      </c>
      <c r="BI69" s="36" t="n">
        <v>9</v>
      </c>
      <c r="BJ69" s="36" t="s">
        <v>1730</v>
      </c>
      <c r="BK69" s="36" t="s">
        <v>1730</v>
      </c>
      <c r="BL69" s="36" t="s">
        <v>1730</v>
      </c>
      <c r="BM69" s="36" t="n">
        <v>6.2</v>
      </c>
      <c r="BN69" s="36" t="n">
        <v>6.6</v>
      </c>
      <c r="BO69" s="36" t="s">
        <v>1730</v>
      </c>
      <c r="BP69" s="36" t="n">
        <v>5.4</v>
      </c>
      <c r="BQ69" s="36" t="s">
        <v>1730</v>
      </c>
      <c r="BR69" s="36" t="s">
        <v>1979</v>
      </c>
      <c r="BS69" s="36" t="s">
        <v>1979</v>
      </c>
      <c r="BT69" s="36" t="s">
        <v>1980</v>
      </c>
      <c r="BU69" s="36" t="s">
        <v>1981</v>
      </c>
      <c r="BV69" s="36" t="n">
        <v>3485</v>
      </c>
      <c r="BW69" s="36" t="s">
        <v>121</v>
      </c>
      <c r="BX69" s="36" t="s">
        <v>1815</v>
      </c>
      <c r="BY69" s="36" t="s">
        <v>1765</v>
      </c>
    </row>
    <row r="70" spans="1:77">
      <c r="A70" s="36" t="n">
        <v>413591</v>
      </c>
      <c r="B70" s="36" t="s">
        <v>703</v>
      </c>
      <c r="C70" s="36" t="s">
        <v>700</v>
      </c>
      <c r="D70" s="36">
        <f>VLOOKUP(C70,原始数据!$A$4:$B$133,2,0)</f>
        <v/>
      </c>
      <c r="E70" s="179" t="s">
        <v>1803</v>
      </c>
      <c r="F70" s="36" t="n">
        <v>4.4</v>
      </c>
      <c r="G70" s="36" t="n">
        <v>6.6</v>
      </c>
      <c r="H70" s="36" t="n">
        <v>5.7</v>
      </c>
      <c r="I70" s="36" t="n">
        <v>4.9</v>
      </c>
      <c r="J70" s="36" t="n">
        <v>4.8</v>
      </c>
      <c r="K70" s="36" t="n">
        <v>3.9</v>
      </c>
      <c r="L70" s="47" t="n">
        <v>7.3</v>
      </c>
      <c r="M70" s="47" t="n">
        <v>3.7</v>
      </c>
      <c r="N70" s="47" t="n">
        <v>6.3</v>
      </c>
      <c r="O70" s="36" t="n">
        <v>5.2</v>
      </c>
      <c r="P70" s="36" t="n">
        <v>6.3</v>
      </c>
      <c r="Q70" s="36" t="n">
        <v>4.8</v>
      </c>
      <c r="R70" s="36" t="n">
        <v>6.6</v>
      </c>
      <c r="S70" s="36" t="n">
        <v>8.4</v>
      </c>
      <c r="T70" s="36" t="n">
        <v>7.5</v>
      </c>
      <c r="U70" s="36" t="n">
        <v>6.3</v>
      </c>
      <c r="V70" s="36" t="n">
        <v>5.3</v>
      </c>
      <c r="W70" s="36" t="n">
        <v>5.3</v>
      </c>
      <c r="X70" s="36" t="n">
        <v>10</v>
      </c>
      <c r="Y70" s="36" t="n">
        <v>8.5</v>
      </c>
      <c r="Z70" s="36" t="n">
        <v>4.5</v>
      </c>
      <c r="AA70" s="36" t="n">
        <v>4.2</v>
      </c>
      <c r="AB70" s="36" t="n">
        <v>1</v>
      </c>
      <c r="AC70" s="36" t="n">
        <v>5.5</v>
      </c>
      <c r="AD70" s="36" t="n">
        <v>4.8</v>
      </c>
      <c r="AE70" s="36" t="n">
        <v>5.4</v>
      </c>
      <c r="AF70" s="36" t="n">
        <v>4.5</v>
      </c>
      <c r="AG70" s="36" t="n">
        <v>8.1</v>
      </c>
      <c r="AH70" s="36" t="n">
        <v>4.9</v>
      </c>
      <c r="AI70" s="36" t="n">
        <v>4.8</v>
      </c>
      <c r="AJ70" s="36" t="n">
        <v>9.1</v>
      </c>
      <c r="AK70" s="36" t="n">
        <v>6.8</v>
      </c>
      <c r="AL70" s="36" t="n">
        <v>5.6</v>
      </c>
      <c r="AM70" s="36" t="n">
        <v>2.8</v>
      </c>
      <c r="AN70" s="36" t="n">
        <v>2.8</v>
      </c>
      <c r="AO70" s="36" t="n">
        <v>5.9</v>
      </c>
      <c r="AP70" s="36" t="n">
        <v>7.4</v>
      </c>
      <c r="AQ70" s="36" t="n">
        <v>6.9</v>
      </c>
      <c r="AR70" s="36" t="n">
        <v>3</v>
      </c>
      <c r="AS70" s="36" t="n">
        <v>4.3</v>
      </c>
      <c r="AT70" s="36" t="s">
        <v>1730</v>
      </c>
      <c r="AU70" s="36" t="s">
        <v>1730</v>
      </c>
      <c r="AV70" s="36" t="n">
        <v>6.2</v>
      </c>
      <c r="AW70" s="36" t="s">
        <v>1730</v>
      </c>
      <c r="AX70" s="36" t="s">
        <v>1730</v>
      </c>
      <c r="AY70" s="36" t="n">
        <v>5.6</v>
      </c>
      <c r="AZ70" s="36" t="s">
        <v>1730</v>
      </c>
      <c r="BA70" s="36" t="s">
        <v>1730</v>
      </c>
      <c r="BB70" s="36" t="n">
        <v>9</v>
      </c>
      <c r="BC70" s="36" t="n">
        <v>5.9</v>
      </c>
      <c r="BD70" s="36" t="s">
        <v>1730</v>
      </c>
      <c r="BE70" s="36" t="n">
        <v>8.699999999999999</v>
      </c>
      <c r="BF70" s="36" t="n">
        <v>5.4</v>
      </c>
      <c r="BG70" s="36" t="n">
        <v>2.7</v>
      </c>
      <c r="BH70" s="36" t="n">
        <v>5.9</v>
      </c>
      <c r="BI70" s="36" t="n">
        <v>5.7</v>
      </c>
      <c r="BJ70" s="36" t="s">
        <v>1730</v>
      </c>
      <c r="BK70" s="36" t="s">
        <v>1730</v>
      </c>
      <c r="BL70" s="36" t="s">
        <v>1730</v>
      </c>
      <c r="BM70" s="36" t="n">
        <v>4.8</v>
      </c>
      <c r="BN70" s="36" t="n">
        <v>2.8</v>
      </c>
      <c r="BO70" s="36" t="s">
        <v>1730</v>
      </c>
      <c r="BP70" s="36" t="n">
        <v>8.199999999999999</v>
      </c>
      <c r="BQ70" s="36" t="s">
        <v>1730</v>
      </c>
      <c r="BR70" s="36" t="s">
        <v>1982</v>
      </c>
      <c r="BS70" s="36" t="s">
        <v>1982</v>
      </c>
      <c r="BT70" s="36" t="s">
        <v>1983</v>
      </c>
      <c r="BU70" s="36" t="s">
        <v>1984</v>
      </c>
      <c r="BV70" s="36" t="n">
        <v>5847</v>
      </c>
      <c r="BW70" s="36" t="s">
        <v>121</v>
      </c>
      <c r="BX70" s="36" t="s">
        <v>1810</v>
      </c>
      <c r="BY70" s="36" t="s">
        <v>1792</v>
      </c>
    </row>
    <row r="71" spans="1:77">
      <c r="A71" s="36" t="n">
        <v>413591</v>
      </c>
      <c r="B71" s="36" t="s">
        <v>709</v>
      </c>
      <c r="C71" s="36" t="s">
        <v>706</v>
      </c>
      <c r="D71" s="36">
        <f>VLOOKUP(C71,原始数据!$A$4:$B$133,2,0)</f>
        <v/>
      </c>
      <c r="E71" s="179" t="s">
        <v>1784</v>
      </c>
      <c r="F71" s="36" t="n">
        <v>4.4</v>
      </c>
      <c r="G71" s="36" t="n">
        <v>4.8</v>
      </c>
      <c r="H71" s="36" t="n">
        <v>5.7</v>
      </c>
      <c r="I71" s="36" t="n">
        <v>7.4</v>
      </c>
      <c r="J71" s="36" t="n">
        <v>6.9</v>
      </c>
      <c r="K71" s="36" t="n">
        <v>9</v>
      </c>
      <c r="L71" s="47" t="n">
        <v>4.6</v>
      </c>
      <c r="M71" s="47" t="n">
        <v>5.5</v>
      </c>
      <c r="N71" s="47" t="n">
        <v>8.300000000000001</v>
      </c>
      <c r="O71" s="36" t="n">
        <v>7.1</v>
      </c>
      <c r="P71" s="36" t="n">
        <v>8.300000000000001</v>
      </c>
      <c r="Q71" s="36" t="n">
        <v>6.5</v>
      </c>
      <c r="R71" s="36" t="n">
        <v>6.6</v>
      </c>
      <c r="S71" s="36" t="n">
        <v>4.5</v>
      </c>
      <c r="T71" s="36" t="n">
        <v>5.7</v>
      </c>
      <c r="U71" s="36" t="n">
        <v>9.699999999999999</v>
      </c>
      <c r="V71" s="36" t="n">
        <v>7.1</v>
      </c>
      <c r="W71" s="36" t="n">
        <v>8.1</v>
      </c>
      <c r="X71" s="36" t="n">
        <v>10</v>
      </c>
      <c r="Y71" s="36" t="n">
        <v>4.5</v>
      </c>
      <c r="Z71" s="36" t="n">
        <v>8.5</v>
      </c>
      <c r="AA71" s="36" t="n">
        <v>8.300000000000001</v>
      </c>
      <c r="AB71" s="36" t="n">
        <v>3.7</v>
      </c>
      <c r="AC71" s="36" t="n">
        <v>8.800000000000001</v>
      </c>
      <c r="AD71" s="36" t="n">
        <v>8.800000000000001</v>
      </c>
      <c r="AE71" s="36" t="n">
        <v>8.699999999999999</v>
      </c>
      <c r="AF71" s="36" t="n">
        <v>8.699999999999999</v>
      </c>
      <c r="AG71" s="36" t="n">
        <v>6.2</v>
      </c>
      <c r="AH71" s="36" t="n">
        <v>5.5</v>
      </c>
      <c r="AI71" s="36" t="n">
        <v>9.5</v>
      </c>
      <c r="AJ71" s="36" t="n">
        <v>9.1</v>
      </c>
      <c r="AK71" s="36" t="n">
        <v>5.6</v>
      </c>
      <c r="AL71" s="36" t="n">
        <v>3.3</v>
      </c>
      <c r="AM71" s="36" t="n">
        <v>8.1</v>
      </c>
      <c r="AN71" s="36" t="n">
        <v>4.4</v>
      </c>
      <c r="AO71" s="36" t="n">
        <v>9.1</v>
      </c>
      <c r="AP71" s="36" t="n">
        <v>8.5</v>
      </c>
      <c r="AQ71" s="36" t="n">
        <v>5</v>
      </c>
      <c r="AR71" s="36" t="n">
        <v>10</v>
      </c>
      <c r="AS71" s="36" t="n">
        <v>8.300000000000001</v>
      </c>
      <c r="AT71" s="36" t="s">
        <v>1730</v>
      </c>
      <c r="AU71" s="36" t="s">
        <v>1730</v>
      </c>
      <c r="AV71" s="36" t="n">
        <v>8</v>
      </c>
      <c r="AW71" s="36" t="s">
        <v>1730</v>
      </c>
      <c r="AX71" s="36" t="s">
        <v>1730</v>
      </c>
      <c r="AY71" s="36" t="n">
        <v>4.7</v>
      </c>
      <c r="AZ71" s="36" t="s">
        <v>1730</v>
      </c>
      <c r="BA71" s="36" t="s">
        <v>1730</v>
      </c>
      <c r="BB71" s="36" t="n">
        <v>9</v>
      </c>
      <c r="BC71" s="36" t="n">
        <v>6.5</v>
      </c>
      <c r="BD71" s="36" t="s">
        <v>1730</v>
      </c>
      <c r="BE71" s="36" t="n">
        <v>5.7</v>
      </c>
      <c r="BF71" s="36" t="n">
        <v>8.5</v>
      </c>
      <c r="BG71" s="36" t="n">
        <v>7.6</v>
      </c>
      <c r="BH71" s="36" t="n">
        <v>9.4</v>
      </c>
      <c r="BI71" s="36" t="n">
        <v>10</v>
      </c>
      <c r="BJ71" s="36" t="s">
        <v>1730</v>
      </c>
      <c r="BK71" s="36" t="s">
        <v>1730</v>
      </c>
      <c r="BL71" s="36" t="s">
        <v>1730</v>
      </c>
      <c r="BM71" s="36" t="n">
        <v>9.199999999999999</v>
      </c>
      <c r="BN71" s="36" t="n">
        <v>8.300000000000001</v>
      </c>
      <c r="BO71" s="36" t="s">
        <v>1730</v>
      </c>
      <c r="BP71" s="36" t="n">
        <v>6.3</v>
      </c>
      <c r="BQ71" s="36" t="s">
        <v>1730</v>
      </c>
      <c r="BR71" s="36" t="s">
        <v>1985</v>
      </c>
      <c r="BS71" s="36" t="s">
        <v>1985</v>
      </c>
      <c r="BT71" s="36" t="s">
        <v>1986</v>
      </c>
      <c r="BU71" s="36" t="s">
        <v>1987</v>
      </c>
      <c r="BV71" s="36" t="n">
        <v>5006</v>
      </c>
      <c r="BW71" s="36" t="s">
        <v>121</v>
      </c>
      <c r="BX71" s="36" t="s">
        <v>1897</v>
      </c>
      <c r="BY71" s="36" t="s">
        <v>1735</v>
      </c>
    </row>
    <row r="72" spans="1:77">
      <c r="A72" s="36" t="n">
        <v>413591</v>
      </c>
      <c r="B72" s="36" t="s">
        <v>716</v>
      </c>
      <c r="C72" s="36" t="s">
        <v>713</v>
      </c>
      <c r="D72" s="36">
        <f>VLOOKUP(C72,原始数据!$A$4:$B$133,2,0)</f>
        <v/>
      </c>
      <c r="E72" s="179" t="s">
        <v>1876</v>
      </c>
      <c r="F72" s="36" t="n">
        <v>6.3</v>
      </c>
      <c r="G72" s="36" t="n">
        <v>4.8</v>
      </c>
      <c r="H72" s="36" t="n">
        <v>5.7</v>
      </c>
      <c r="I72" s="36" t="n">
        <v>6.2</v>
      </c>
      <c r="J72" s="36" t="n">
        <v>1.9</v>
      </c>
      <c r="K72" s="36" t="n">
        <v>2.6</v>
      </c>
      <c r="L72" s="47" t="n">
        <v>4.6</v>
      </c>
      <c r="M72" s="47" t="n">
        <v>5.5</v>
      </c>
      <c r="N72" s="47" t="n">
        <v>6.3</v>
      </c>
      <c r="O72" s="36" t="n">
        <v>5.8</v>
      </c>
      <c r="P72" s="36" t="n">
        <v>6.3</v>
      </c>
      <c r="Q72" s="36" t="n">
        <v>6.5</v>
      </c>
      <c r="R72" s="36" t="n">
        <v>4.8</v>
      </c>
      <c r="S72" s="36" t="n">
        <v>4.5</v>
      </c>
      <c r="T72" s="36" t="n">
        <v>2.3</v>
      </c>
      <c r="U72" s="36" t="n">
        <v>5.2</v>
      </c>
      <c r="V72" s="36" t="n">
        <v>7.7</v>
      </c>
      <c r="W72" s="36" t="n">
        <v>7.2</v>
      </c>
      <c r="X72" s="36" t="n">
        <v>10</v>
      </c>
      <c r="Y72" s="36" t="n">
        <v>2.5</v>
      </c>
      <c r="Z72" s="36" t="n">
        <v>10</v>
      </c>
      <c r="AA72" s="36" t="n">
        <v>4.9</v>
      </c>
      <c r="AB72" s="36" t="n">
        <v>2.2</v>
      </c>
      <c r="AC72" s="36" t="n">
        <v>3.8</v>
      </c>
      <c r="AD72" s="36" t="n">
        <v>7.4</v>
      </c>
      <c r="AE72" s="36" t="n">
        <v>6.5</v>
      </c>
      <c r="AF72" s="36" t="n">
        <v>7.3</v>
      </c>
      <c r="AG72" s="36" t="n">
        <v>7.2</v>
      </c>
      <c r="AH72" s="36" t="n">
        <v>5.5</v>
      </c>
      <c r="AI72" s="36" t="n">
        <v>7.1</v>
      </c>
      <c r="AJ72" s="36" t="n">
        <v>9.1</v>
      </c>
      <c r="AK72" s="36" t="n">
        <v>8</v>
      </c>
      <c r="AL72" s="36" t="n">
        <v>7.3</v>
      </c>
      <c r="AM72" s="36" t="n">
        <v>7.5</v>
      </c>
      <c r="AN72" s="36" t="n">
        <v>7.6</v>
      </c>
      <c r="AO72" s="36" t="n">
        <v>1.1</v>
      </c>
      <c r="AP72" s="36" t="n">
        <v>8</v>
      </c>
      <c r="AQ72" s="36" t="n">
        <v>5</v>
      </c>
      <c r="AR72" s="36" t="n">
        <v>6.5</v>
      </c>
      <c r="AS72" s="36" t="n">
        <v>3.2</v>
      </c>
      <c r="AT72" s="36" t="s">
        <v>1730</v>
      </c>
      <c r="AU72" s="36" t="s">
        <v>1730</v>
      </c>
      <c r="AV72" s="36" t="n">
        <v>7.3</v>
      </c>
      <c r="AW72" s="36" t="s">
        <v>1730</v>
      </c>
      <c r="AX72" s="36" t="s">
        <v>1730</v>
      </c>
      <c r="AY72" s="36" t="n">
        <v>5.6</v>
      </c>
      <c r="AZ72" s="36" t="s">
        <v>1730</v>
      </c>
      <c r="BA72" s="36" t="s">
        <v>1730</v>
      </c>
      <c r="BB72" s="36" t="n">
        <v>8.699999999999999</v>
      </c>
      <c r="BC72" s="36" t="n">
        <v>5.4</v>
      </c>
      <c r="BD72" s="36" t="s">
        <v>1730</v>
      </c>
      <c r="BE72" s="36" t="n">
        <v>2.9</v>
      </c>
      <c r="BF72" s="36" t="n">
        <v>6.7</v>
      </c>
      <c r="BG72" s="36" t="n">
        <v>2.8</v>
      </c>
      <c r="BH72" s="36" t="n">
        <v>7.2</v>
      </c>
      <c r="BI72" s="36" t="n">
        <v>7.4</v>
      </c>
      <c r="BJ72" s="36" t="s">
        <v>1730</v>
      </c>
      <c r="BK72" s="36" t="s">
        <v>1730</v>
      </c>
      <c r="BL72" s="36" t="s">
        <v>1730</v>
      </c>
      <c r="BM72" s="36" t="n">
        <v>7.3</v>
      </c>
      <c r="BN72" s="36" t="n">
        <v>5.3</v>
      </c>
      <c r="BO72" s="36" t="s">
        <v>1730</v>
      </c>
      <c r="BP72" s="36" t="n">
        <v>9.699999999999999</v>
      </c>
      <c r="BQ72" s="36" t="s">
        <v>1730</v>
      </c>
      <c r="BR72" s="36" t="s">
        <v>1988</v>
      </c>
      <c r="BS72" s="36" t="s">
        <v>1988</v>
      </c>
      <c r="BT72" s="36" t="s">
        <v>1989</v>
      </c>
      <c r="BU72" s="36" t="s">
        <v>1990</v>
      </c>
      <c r="BV72" s="36" t="n">
        <v>4668</v>
      </c>
      <c r="BW72" s="36" t="s">
        <v>121</v>
      </c>
      <c r="BX72" s="36" t="s">
        <v>1897</v>
      </c>
      <c r="BY72" s="36" t="s">
        <v>1740</v>
      </c>
    </row>
    <row r="73" spans="1:77">
      <c r="A73" s="36" t="n">
        <v>413591</v>
      </c>
      <c r="B73" s="36" t="s">
        <v>723</v>
      </c>
      <c r="C73" s="36" t="s">
        <v>720</v>
      </c>
      <c r="D73" s="36">
        <f>VLOOKUP(C73,原始数据!$A$4:$B$133,2,0)</f>
        <v/>
      </c>
      <c r="E73" s="179" t="s">
        <v>1876</v>
      </c>
      <c r="F73" s="36" t="n">
        <v>6.3</v>
      </c>
      <c r="G73" s="36" t="n">
        <v>1.1</v>
      </c>
      <c r="H73" s="36" t="n">
        <v>1</v>
      </c>
      <c r="I73" s="36" t="n">
        <v>8.1</v>
      </c>
      <c r="J73" s="36" t="n">
        <v>6.9</v>
      </c>
      <c r="K73" s="36" t="n">
        <v>5.8</v>
      </c>
      <c r="L73" s="47" t="n">
        <v>7.3</v>
      </c>
      <c r="M73" s="47" t="n">
        <v>3.7</v>
      </c>
      <c r="N73" s="47" t="n">
        <v>9.6</v>
      </c>
      <c r="O73" s="36" t="n">
        <v>9.5</v>
      </c>
      <c r="P73" s="36" t="n">
        <v>4.4</v>
      </c>
      <c r="Q73" s="36" t="n">
        <v>3.1</v>
      </c>
      <c r="R73" s="36" t="n">
        <v>6.6</v>
      </c>
      <c r="S73" s="36" t="n">
        <v>4.5</v>
      </c>
      <c r="T73" s="36" t="n">
        <v>5.7</v>
      </c>
      <c r="U73" s="36" t="n">
        <v>4.6</v>
      </c>
      <c r="V73" s="36" t="n">
        <v>8.300000000000001</v>
      </c>
      <c r="W73" s="36" t="n">
        <v>7.2</v>
      </c>
      <c r="X73" s="36" t="n">
        <v>8.5</v>
      </c>
      <c r="Y73" s="36" t="n">
        <v>2.5</v>
      </c>
      <c r="Z73" s="36" t="n">
        <v>4.5</v>
      </c>
      <c r="AA73" s="36" t="n">
        <v>6.9</v>
      </c>
      <c r="AB73" s="36" t="n">
        <v>1</v>
      </c>
      <c r="AC73" s="36" t="n">
        <v>5.5</v>
      </c>
      <c r="AD73" s="36" t="n">
        <v>8.800000000000001</v>
      </c>
      <c r="AE73" s="36" t="n">
        <v>8.699999999999999</v>
      </c>
      <c r="AF73" s="36" t="n">
        <v>5.9</v>
      </c>
      <c r="AG73" s="36" t="n">
        <v>5.3</v>
      </c>
      <c r="AH73" s="36" t="n">
        <v>2.6</v>
      </c>
      <c r="AI73" s="36" t="n">
        <v>7.7</v>
      </c>
      <c r="AJ73" s="36" t="n">
        <v>5.3</v>
      </c>
      <c r="AK73" s="36" t="n">
        <v>5.6</v>
      </c>
      <c r="AL73" s="36" t="n">
        <v>7.9</v>
      </c>
      <c r="AM73" s="36" t="n">
        <v>6.3</v>
      </c>
      <c r="AN73" s="36" t="n">
        <v>4.4</v>
      </c>
      <c r="AO73" s="36" t="n">
        <v>4.3</v>
      </c>
      <c r="AP73" s="36" t="n">
        <v>8.5</v>
      </c>
      <c r="AQ73" s="36" t="n">
        <v>6.9</v>
      </c>
      <c r="AR73" s="36" t="n">
        <v>4.8</v>
      </c>
      <c r="AS73" s="36" t="n">
        <v>7.2</v>
      </c>
      <c r="AT73" s="36" t="s">
        <v>1730</v>
      </c>
      <c r="AU73" s="36" t="s">
        <v>1730</v>
      </c>
      <c r="AV73" s="36" t="n">
        <v>5</v>
      </c>
      <c r="AW73" s="36" t="s">
        <v>1730</v>
      </c>
      <c r="AX73" s="36" t="s">
        <v>1730</v>
      </c>
      <c r="AY73" s="36" t="n">
        <v>1.4</v>
      </c>
      <c r="AZ73" s="36" t="s">
        <v>1730</v>
      </c>
      <c r="BA73" s="36" t="s">
        <v>1730</v>
      </c>
      <c r="BB73" s="36" t="n">
        <v>5</v>
      </c>
      <c r="BC73" s="36" t="n">
        <v>7.7</v>
      </c>
      <c r="BD73" s="36" t="s">
        <v>1730</v>
      </c>
      <c r="BE73" s="36" t="n">
        <v>5.7</v>
      </c>
      <c r="BF73" s="36" t="n">
        <v>5.8</v>
      </c>
      <c r="BG73" s="36" t="n">
        <v>4</v>
      </c>
      <c r="BH73" s="36" t="n">
        <v>7.6</v>
      </c>
      <c r="BI73" s="36" t="n">
        <v>7.4</v>
      </c>
      <c r="BJ73" s="36" t="s">
        <v>1730</v>
      </c>
      <c r="BK73" s="36" t="s">
        <v>1730</v>
      </c>
      <c r="BL73" s="36" t="s">
        <v>1730</v>
      </c>
      <c r="BM73" s="36" t="n">
        <v>8.1</v>
      </c>
      <c r="BN73" s="36" t="n">
        <v>4.7</v>
      </c>
      <c r="BO73" s="36" t="s">
        <v>1730</v>
      </c>
      <c r="BP73" s="36" t="n">
        <v>6.7</v>
      </c>
      <c r="BQ73" s="36" t="s">
        <v>1730</v>
      </c>
      <c r="BR73" s="36" t="s">
        <v>1991</v>
      </c>
      <c r="BS73" s="36" t="s">
        <v>1991</v>
      </c>
      <c r="BT73" s="36" t="s">
        <v>1992</v>
      </c>
      <c r="BU73" s="36" t="s">
        <v>1993</v>
      </c>
      <c r="BV73" s="36" t="n">
        <v>7974</v>
      </c>
      <c r="BW73" s="36" t="s">
        <v>121</v>
      </c>
      <c r="BX73" s="36" t="s">
        <v>1759</v>
      </c>
      <c r="BY73" s="36" t="s">
        <v>1783</v>
      </c>
    </row>
    <row r="74" spans="1:77">
      <c r="A74" s="36" t="n">
        <v>413591</v>
      </c>
      <c r="B74" s="36" t="s">
        <v>732</v>
      </c>
      <c r="C74" s="36" t="s">
        <v>729</v>
      </c>
      <c r="D74" s="36">
        <f>VLOOKUP(C74,原始数据!$A$4:$B$133,2,0)</f>
        <v/>
      </c>
      <c r="E74" s="179" t="s">
        <v>1826</v>
      </c>
      <c r="F74" s="36" t="n">
        <v>6.3</v>
      </c>
      <c r="G74" s="36" t="n">
        <v>4.8</v>
      </c>
      <c r="H74" s="36" t="n">
        <v>5.7</v>
      </c>
      <c r="I74" s="36" t="n">
        <v>6.2</v>
      </c>
      <c r="J74" s="36" t="n">
        <v>6.2</v>
      </c>
      <c r="K74" s="36" t="n">
        <v>5.2</v>
      </c>
      <c r="L74" s="47" t="n">
        <v>7.3</v>
      </c>
      <c r="M74" s="47" t="n">
        <v>7.3</v>
      </c>
      <c r="N74" s="47" t="n">
        <v>7</v>
      </c>
      <c r="O74" s="36" t="n">
        <v>5.2</v>
      </c>
      <c r="P74" s="36" t="n">
        <v>6.3</v>
      </c>
      <c r="Q74" s="36" t="n">
        <v>6.5</v>
      </c>
      <c r="R74" s="36" t="n">
        <v>6.6</v>
      </c>
      <c r="S74" s="36" t="n">
        <v>8.4</v>
      </c>
      <c r="T74" s="36" t="n">
        <v>5.7</v>
      </c>
      <c r="U74" s="36" t="n">
        <v>9.699999999999999</v>
      </c>
      <c r="V74" s="36" t="n">
        <v>7.7</v>
      </c>
      <c r="W74" s="36" t="n">
        <v>9.1</v>
      </c>
      <c r="X74" s="36" t="n">
        <v>10</v>
      </c>
      <c r="Y74" s="36" t="n">
        <v>4.5</v>
      </c>
      <c r="Z74" s="36" t="n">
        <v>10</v>
      </c>
      <c r="AA74" s="36" t="n">
        <v>3.5</v>
      </c>
      <c r="AB74" s="36" t="n">
        <v>5.1</v>
      </c>
      <c r="AC74" s="36" t="n">
        <v>7.2</v>
      </c>
      <c r="AD74" s="36" t="n">
        <v>8.1</v>
      </c>
      <c r="AE74" s="36" t="n">
        <v>8.1</v>
      </c>
      <c r="AF74" s="36" t="n">
        <v>5.9</v>
      </c>
      <c r="AG74" s="36" t="n">
        <v>8.1</v>
      </c>
      <c r="AH74" s="36" t="n">
        <v>4.9</v>
      </c>
      <c r="AI74" s="36" t="n">
        <v>6.5</v>
      </c>
      <c r="AJ74" s="36" t="n">
        <v>3.4</v>
      </c>
      <c r="AK74" s="36" t="n">
        <v>4.4</v>
      </c>
      <c r="AL74" s="36" t="n">
        <v>6.2</v>
      </c>
      <c r="AM74" s="36" t="n">
        <v>6.3</v>
      </c>
      <c r="AN74" s="36" t="n">
        <v>7.6</v>
      </c>
      <c r="AO74" s="36" t="n">
        <v>4.3</v>
      </c>
      <c r="AP74" s="36" t="n">
        <v>5.8</v>
      </c>
      <c r="AQ74" s="36" t="n">
        <v>6.9</v>
      </c>
      <c r="AR74" s="36" t="n">
        <v>10</v>
      </c>
      <c r="AS74" s="36" t="n">
        <v>5.9</v>
      </c>
      <c r="AT74" s="36" t="s">
        <v>1730</v>
      </c>
      <c r="AU74" s="36" t="s">
        <v>1730</v>
      </c>
      <c r="AV74" s="36" t="n">
        <v>7.1</v>
      </c>
      <c r="AW74" s="36" t="s">
        <v>1730</v>
      </c>
      <c r="AX74" s="36" t="s">
        <v>1730</v>
      </c>
      <c r="AY74" s="36" t="n">
        <v>5.6</v>
      </c>
      <c r="AZ74" s="36" t="s">
        <v>1730</v>
      </c>
      <c r="BA74" s="36" t="s">
        <v>1730</v>
      </c>
      <c r="BB74" s="36" t="n">
        <v>9.800000000000001</v>
      </c>
      <c r="BC74" s="36" t="n">
        <v>8.199999999999999</v>
      </c>
      <c r="BD74" s="36" t="s">
        <v>1730</v>
      </c>
      <c r="BE74" s="36" t="n">
        <v>7.7</v>
      </c>
      <c r="BF74" s="36" t="n">
        <v>6.3</v>
      </c>
      <c r="BG74" s="36" t="n">
        <v>5.2</v>
      </c>
      <c r="BH74" s="36" t="n">
        <v>8.9</v>
      </c>
      <c r="BI74" s="36" t="n">
        <v>10</v>
      </c>
      <c r="BJ74" s="36" t="s">
        <v>1730</v>
      </c>
      <c r="BK74" s="36" t="s">
        <v>1730</v>
      </c>
      <c r="BL74" s="36" t="s">
        <v>1730</v>
      </c>
      <c r="BM74" s="36" t="n">
        <v>7.6</v>
      </c>
      <c r="BN74" s="36" t="n">
        <v>6.4</v>
      </c>
      <c r="BO74" s="36" t="s">
        <v>1730</v>
      </c>
      <c r="BP74" s="36" t="n">
        <v>4.2</v>
      </c>
      <c r="BQ74" s="36" t="s">
        <v>1730</v>
      </c>
      <c r="BR74" s="36" t="s">
        <v>1994</v>
      </c>
      <c r="BS74" s="36" t="s">
        <v>1994</v>
      </c>
      <c r="BT74" s="36" t="s">
        <v>1995</v>
      </c>
      <c r="BU74" s="36" t="s">
        <v>1996</v>
      </c>
      <c r="BV74" s="36" t="n">
        <v>6199</v>
      </c>
      <c r="BW74" s="36" t="s">
        <v>121</v>
      </c>
      <c r="BX74" s="36" t="s">
        <v>1897</v>
      </c>
      <c r="BY74" s="36" t="s">
        <v>1783</v>
      </c>
    </row>
    <row r="75" spans="1:77">
      <c r="A75" s="36" t="n">
        <v>413591</v>
      </c>
      <c r="B75" s="36" t="s">
        <v>738</v>
      </c>
      <c r="C75" s="36" t="s">
        <v>735</v>
      </c>
      <c r="D75" s="36">
        <f>VLOOKUP(C75,原始数据!$A$4:$B$133,2,0)</f>
        <v/>
      </c>
      <c r="E75" s="179" t="s">
        <v>1766</v>
      </c>
      <c r="F75" s="36" t="n">
        <v>4.4</v>
      </c>
      <c r="G75" s="36" t="n">
        <v>3</v>
      </c>
      <c r="H75" s="36" t="n">
        <v>7.5</v>
      </c>
      <c r="I75" s="36" t="n">
        <v>7.4</v>
      </c>
      <c r="J75" s="36" t="n">
        <v>9.1</v>
      </c>
      <c r="K75" s="36" t="n">
        <v>9</v>
      </c>
      <c r="L75" s="47" t="n">
        <v>7.3</v>
      </c>
      <c r="M75" s="47" t="n">
        <v>5.5</v>
      </c>
      <c r="N75" s="47" t="n">
        <v>9.6</v>
      </c>
      <c r="O75" s="36" t="n">
        <v>7.7</v>
      </c>
      <c r="P75" s="36" t="n">
        <v>4.4</v>
      </c>
      <c r="Q75" s="36" t="n">
        <v>9.800000000000001</v>
      </c>
      <c r="R75" s="36" t="n">
        <v>3</v>
      </c>
      <c r="S75" s="36" t="n">
        <v>4.5</v>
      </c>
      <c r="T75" s="36" t="n">
        <v>4</v>
      </c>
      <c r="U75" s="36" t="n">
        <v>6.3</v>
      </c>
      <c r="V75" s="36" t="n">
        <v>8.300000000000001</v>
      </c>
      <c r="W75" s="36" t="n">
        <v>7.2</v>
      </c>
      <c r="X75" s="36" t="n">
        <v>8.5</v>
      </c>
      <c r="Y75" s="36" t="n">
        <v>4.5</v>
      </c>
      <c r="Z75" s="36" t="n">
        <v>4.5</v>
      </c>
      <c r="AA75" s="36" t="n">
        <v>7.6</v>
      </c>
      <c r="AB75" s="36" t="n">
        <v>2.2</v>
      </c>
      <c r="AC75" s="36" t="n">
        <v>3.8</v>
      </c>
      <c r="AD75" s="36" t="n">
        <v>9.4</v>
      </c>
      <c r="AE75" s="36" t="n">
        <v>7.6</v>
      </c>
      <c r="AF75" s="36" t="n">
        <v>8</v>
      </c>
      <c r="AG75" s="36" t="n">
        <v>8.1</v>
      </c>
      <c r="AH75" s="36" t="n">
        <v>5.5</v>
      </c>
      <c r="AI75" s="36" t="n">
        <v>7.7</v>
      </c>
      <c r="AJ75" s="36" t="n">
        <v>8.1</v>
      </c>
      <c r="AK75" s="36" t="n">
        <v>8</v>
      </c>
      <c r="AL75" s="36" t="n">
        <v>3.8</v>
      </c>
      <c r="AM75" s="36" t="n">
        <v>8.699999999999999</v>
      </c>
      <c r="AN75" s="36" t="n">
        <v>7.6</v>
      </c>
      <c r="AO75" s="36" t="n">
        <v>4.3</v>
      </c>
      <c r="AP75" s="36" t="n">
        <v>9</v>
      </c>
      <c r="AQ75" s="36" t="n">
        <v>5</v>
      </c>
      <c r="AR75" s="36" t="n">
        <v>4.8</v>
      </c>
      <c r="AS75" s="36" t="n">
        <v>9.1</v>
      </c>
      <c r="AT75" s="36" t="s">
        <v>1730</v>
      </c>
      <c r="AU75" s="36" t="s">
        <v>1730</v>
      </c>
      <c r="AV75" s="36" t="n">
        <v>8.1</v>
      </c>
      <c r="AW75" s="36" t="s">
        <v>1730</v>
      </c>
      <c r="AX75" s="36" t="s">
        <v>1730</v>
      </c>
      <c r="AY75" s="36" t="n">
        <v>4.7</v>
      </c>
      <c r="AZ75" s="36" t="s">
        <v>1730</v>
      </c>
      <c r="BA75" s="36" t="s">
        <v>1730</v>
      </c>
      <c r="BB75" s="36" t="n">
        <v>6</v>
      </c>
      <c r="BC75" s="36" t="n">
        <v>8.6</v>
      </c>
      <c r="BD75" s="36" t="s">
        <v>1730</v>
      </c>
      <c r="BE75" s="36" t="n">
        <v>2.9</v>
      </c>
      <c r="BF75" s="36" t="n">
        <v>8.5</v>
      </c>
      <c r="BG75" s="36" t="n">
        <v>4.1</v>
      </c>
      <c r="BH75" s="36" t="n">
        <v>6.8</v>
      </c>
      <c r="BI75" s="36" t="n">
        <v>8.300000000000001</v>
      </c>
      <c r="BJ75" s="36" t="s">
        <v>1730</v>
      </c>
      <c r="BK75" s="36" t="s">
        <v>1730</v>
      </c>
      <c r="BL75" s="36" t="s">
        <v>1730</v>
      </c>
      <c r="BM75" s="36" t="n">
        <v>8.800000000000001</v>
      </c>
      <c r="BN75" s="36" t="n">
        <v>7.7</v>
      </c>
      <c r="BO75" s="36" t="s">
        <v>1730</v>
      </c>
      <c r="BP75" s="36" t="n">
        <v>7.3</v>
      </c>
      <c r="BQ75" s="36" t="s">
        <v>1730</v>
      </c>
      <c r="BR75" s="36" t="s">
        <v>1997</v>
      </c>
      <c r="BS75" s="36" t="s">
        <v>1997</v>
      </c>
      <c r="BT75" s="36" t="s">
        <v>1998</v>
      </c>
      <c r="BU75" s="36" t="s">
        <v>1999</v>
      </c>
      <c r="BV75" s="36" t="n">
        <v>4918</v>
      </c>
      <c r="BW75" s="36" t="s">
        <v>177</v>
      </c>
      <c r="BX75" s="36" t="s">
        <v>2000</v>
      </c>
      <c r="BY75" s="36" t="s">
        <v>2001</v>
      </c>
    </row>
    <row r="76" spans="1:77">
      <c r="A76" s="36" t="n">
        <v>413591</v>
      </c>
      <c r="B76" s="36" t="s">
        <v>747</v>
      </c>
      <c r="C76" s="36" t="s">
        <v>744</v>
      </c>
      <c r="D76" s="36">
        <f>VLOOKUP(C76,原始数据!$A$4:$B$133,2,0)</f>
        <v/>
      </c>
      <c r="E76" s="179" t="s">
        <v>1729</v>
      </c>
      <c r="F76" s="36" t="n">
        <v>2.5</v>
      </c>
      <c r="G76" s="36" t="n">
        <v>6.6</v>
      </c>
      <c r="H76" s="36" t="n">
        <v>5.7</v>
      </c>
      <c r="I76" s="36" t="n">
        <v>4.9</v>
      </c>
      <c r="J76" s="36" t="n">
        <v>6.9</v>
      </c>
      <c r="K76" s="36" t="n">
        <v>8.4</v>
      </c>
      <c r="L76" s="47" t="n">
        <v>4.6</v>
      </c>
      <c r="M76" s="47" t="n">
        <v>7.3</v>
      </c>
      <c r="N76" s="47" t="n">
        <v>7</v>
      </c>
      <c r="O76" s="36" t="n">
        <v>7.7</v>
      </c>
      <c r="P76" s="36" t="n">
        <v>8.300000000000001</v>
      </c>
      <c r="Q76" s="36" t="n">
        <v>8.1</v>
      </c>
      <c r="R76" s="36" t="n">
        <v>6</v>
      </c>
      <c r="S76" s="36" t="n">
        <v>2.5</v>
      </c>
      <c r="T76" s="36" t="n">
        <v>5.7</v>
      </c>
      <c r="U76" s="36" t="n">
        <v>2.4</v>
      </c>
      <c r="V76" s="36" t="n">
        <v>5.9</v>
      </c>
      <c r="W76" s="36" t="n">
        <v>7.2</v>
      </c>
      <c r="X76" s="36" t="n">
        <v>10</v>
      </c>
      <c r="Y76" s="36" t="n">
        <v>1</v>
      </c>
      <c r="Z76" s="36" t="n">
        <v>4.5</v>
      </c>
      <c r="AA76" s="36" t="n">
        <v>8.300000000000001</v>
      </c>
      <c r="AB76" s="36" t="n">
        <v>5.8</v>
      </c>
      <c r="AC76" s="36" t="n">
        <v>5.5</v>
      </c>
      <c r="AD76" s="36" t="n">
        <v>8.800000000000001</v>
      </c>
      <c r="AE76" s="36" t="n">
        <v>5.4</v>
      </c>
      <c r="AF76" s="36" t="n">
        <v>8</v>
      </c>
      <c r="AG76" s="36" t="n">
        <v>7.2</v>
      </c>
      <c r="AH76" s="36" t="n">
        <v>7.8</v>
      </c>
      <c r="AI76" s="36" t="n">
        <v>8.9</v>
      </c>
      <c r="AJ76" s="36" t="n">
        <v>7.2</v>
      </c>
      <c r="AK76" s="36" t="n">
        <v>5.6</v>
      </c>
      <c r="AL76" s="36" t="n">
        <v>5.6</v>
      </c>
      <c r="AM76" s="36" t="n">
        <v>8.699999999999999</v>
      </c>
      <c r="AN76" s="36" t="n">
        <v>7.6</v>
      </c>
      <c r="AO76" s="36" t="n">
        <v>7.5</v>
      </c>
      <c r="AP76" s="36" t="n">
        <v>6.9</v>
      </c>
      <c r="AQ76" s="36" t="n">
        <v>8.699999999999999</v>
      </c>
      <c r="AR76" s="36" t="n">
        <v>8.199999999999999</v>
      </c>
      <c r="AS76" s="36" t="n">
        <v>7</v>
      </c>
      <c r="AT76" s="36" t="s">
        <v>1730</v>
      </c>
      <c r="AU76" s="36" t="s">
        <v>1730</v>
      </c>
      <c r="AV76" s="36" t="n">
        <v>9.4</v>
      </c>
      <c r="AW76" s="36" t="s">
        <v>1730</v>
      </c>
      <c r="AX76" s="36" t="s">
        <v>1730</v>
      </c>
      <c r="AY76" s="36" t="n">
        <v>4.6</v>
      </c>
      <c r="AZ76" s="36" t="s">
        <v>1730</v>
      </c>
      <c r="BA76" s="36" t="s">
        <v>1730</v>
      </c>
      <c r="BB76" s="36" t="n">
        <v>5</v>
      </c>
      <c r="BC76" s="36" t="n">
        <v>6.8</v>
      </c>
      <c r="BD76" s="36" t="s">
        <v>1730</v>
      </c>
      <c r="BE76" s="36" t="n">
        <v>4.3</v>
      </c>
      <c r="BF76" s="36" t="n">
        <v>9.699999999999999</v>
      </c>
      <c r="BG76" s="36" t="n">
        <v>7</v>
      </c>
      <c r="BH76" s="36" t="n">
        <v>9.6</v>
      </c>
      <c r="BI76" s="36" t="n">
        <v>5</v>
      </c>
      <c r="BJ76" s="36" t="s">
        <v>1730</v>
      </c>
      <c r="BK76" s="36" t="s">
        <v>1730</v>
      </c>
      <c r="BL76" s="36" t="s">
        <v>1730</v>
      </c>
      <c r="BM76" s="36" t="n">
        <v>7.7</v>
      </c>
      <c r="BN76" s="36" t="n">
        <v>9.5</v>
      </c>
      <c r="BO76" s="36" t="s">
        <v>1730</v>
      </c>
      <c r="BP76" s="36" t="n">
        <v>6.5</v>
      </c>
      <c r="BQ76" s="36" t="s">
        <v>1730</v>
      </c>
      <c r="BR76" s="36" t="s">
        <v>2002</v>
      </c>
      <c r="BS76" s="36" t="s">
        <v>2002</v>
      </c>
      <c r="BT76" s="36" t="s">
        <v>2003</v>
      </c>
      <c r="BU76" s="36" t="s">
        <v>2004</v>
      </c>
      <c r="BV76" s="36" t="n">
        <v>6181</v>
      </c>
      <c r="BW76" s="36" t="s">
        <v>121</v>
      </c>
      <c r="BX76" s="36" t="s">
        <v>1797</v>
      </c>
      <c r="BY76" s="36" t="s">
        <v>1792</v>
      </c>
    </row>
    <row r="77" spans="1:77">
      <c r="A77" s="36" t="n">
        <v>413591</v>
      </c>
      <c r="B77" s="36" t="s">
        <v>753</v>
      </c>
      <c r="C77" s="36" t="s">
        <v>750</v>
      </c>
      <c r="D77" s="36">
        <f>VLOOKUP(C77,原始数据!$A$4:$B$133,2,0)</f>
        <v/>
      </c>
      <c r="E77" s="179" t="s">
        <v>1876</v>
      </c>
      <c r="F77" s="36" t="n">
        <v>4.4</v>
      </c>
      <c r="G77" s="36" t="n">
        <v>6.6</v>
      </c>
      <c r="H77" s="36" t="n">
        <v>4</v>
      </c>
      <c r="I77" s="36" t="n">
        <v>6.2</v>
      </c>
      <c r="J77" s="36" t="n">
        <v>6.9</v>
      </c>
      <c r="K77" s="36" t="n">
        <v>4.5</v>
      </c>
      <c r="L77" s="47" t="n">
        <v>4.6</v>
      </c>
      <c r="M77" s="47" t="n">
        <v>7.3</v>
      </c>
      <c r="N77" s="47" t="n">
        <v>6.3</v>
      </c>
      <c r="O77" s="36" t="n">
        <v>4.6</v>
      </c>
      <c r="P77" s="36" t="n">
        <v>6.3</v>
      </c>
      <c r="Q77" s="36" t="n">
        <v>3.1</v>
      </c>
      <c r="R77" s="36" t="n">
        <v>6.6</v>
      </c>
      <c r="S77" s="36" t="n">
        <v>4.5</v>
      </c>
      <c r="T77" s="36" t="n">
        <v>5.7</v>
      </c>
      <c r="U77" s="36" t="n">
        <v>6.3</v>
      </c>
      <c r="V77" s="36" t="n">
        <v>5.9</v>
      </c>
      <c r="W77" s="36" t="n">
        <v>5.3</v>
      </c>
      <c r="X77" s="36" t="n">
        <v>10</v>
      </c>
      <c r="Y77" s="36" t="n">
        <v>8.5</v>
      </c>
      <c r="Z77" s="36" t="n">
        <v>4.5</v>
      </c>
      <c r="AA77" s="36" t="n">
        <v>3.5</v>
      </c>
      <c r="AB77" s="36" t="n">
        <v>2.2</v>
      </c>
      <c r="AC77" s="36" t="n">
        <v>7.2</v>
      </c>
      <c r="AD77" s="36" t="n">
        <v>8.1</v>
      </c>
      <c r="AE77" s="36" t="n">
        <v>7.6</v>
      </c>
      <c r="AF77" s="36" t="n">
        <v>5.9</v>
      </c>
      <c r="AG77" s="36" t="n">
        <v>5.3</v>
      </c>
      <c r="AH77" s="36" t="n">
        <v>5.5</v>
      </c>
      <c r="AI77" s="36" t="n">
        <v>5.9</v>
      </c>
      <c r="AJ77" s="36" t="n">
        <v>6.2</v>
      </c>
      <c r="AK77" s="36" t="n">
        <v>4.4</v>
      </c>
      <c r="AL77" s="36" t="n">
        <v>5.6</v>
      </c>
      <c r="AM77" s="36" t="n">
        <v>5.2</v>
      </c>
      <c r="AN77" s="36" t="n">
        <v>6</v>
      </c>
      <c r="AO77" s="36" t="n">
        <v>7.5</v>
      </c>
      <c r="AP77" s="36" t="n">
        <v>2</v>
      </c>
      <c r="AQ77" s="36" t="n">
        <v>5</v>
      </c>
      <c r="AR77" s="36" t="n">
        <v>4.8</v>
      </c>
      <c r="AS77" s="36" t="n">
        <v>5.9</v>
      </c>
      <c r="AT77" s="36" t="s">
        <v>1730</v>
      </c>
      <c r="AU77" s="36" t="s">
        <v>1730</v>
      </c>
      <c r="AV77" s="36" t="n">
        <v>5.6</v>
      </c>
      <c r="AW77" s="36" t="s">
        <v>1730</v>
      </c>
      <c r="AX77" s="36" t="s">
        <v>1730</v>
      </c>
      <c r="AY77" s="36" t="n">
        <v>4.7</v>
      </c>
      <c r="AZ77" s="36" t="s">
        <v>1730</v>
      </c>
      <c r="BA77" s="36" t="s">
        <v>1730</v>
      </c>
      <c r="BB77" s="36" t="n">
        <v>9</v>
      </c>
      <c r="BC77" s="36" t="n">
        <v>6.4</v>
      </c>
      <c r="BD77" s="36" t="s">
        <v>1730</v>
      </c>
      <c r="BE77" s="36" t="n">
        <v>5.7</v>
      </c>
      <c r="BF77" s="36" t="n">
        <v>4.1</v>
      </c>
      <c r="BG77" s="36" t="n">
        <v>3.8</v>
      </c>
      <c r="BH77" s="36" t="n">
        <v>2.9</v>
      </c>
      <c r="BI77" s="36" t="n">
        <v>6</v>
      </c>
      <c r="BJ77" s="36" t="s">
        <v>1730</v>
      </c>
      <c r="BK77" s="36" t="s">
        <v>1730</v>
      </c>
      <c r="BL77" s="36" t="s">
        <v>1730</v>
      </c>
      <c r="BM77" s="36" t="n">
        <v>7.5</v>
      </c>
      <c r="BN77" s="36" t="n">
        <v>6.7</v>
      </c>
      <c r="BO77" s="36" t="s">
        <v>1730</v>
      </c>
      <c r="BP77" s="36" t="n">
        <v>5.3</v>
      </c>
      <c r="BQ77" s="36" t="s">
        <v>1730</v>
      </c>
      <c r="BR77" s="36" t="s">
        <v>2005</v>
      </c>
      <c r="BS77" s="36" t="s">
        <v>2005</v>
      </c>
      <c r="BT77" s="36" t="s">
        <v>2006</v>
      </c>
      <c r="BU77" s="36" t="s">
        <v>2007</v>
      </c>
      <c r="BV77" s="36" t="n">
        <v>5160</v>
      </c>
      <c r="BW77" s="36" t="s">
        <v>121</v>
      </c>
      <c r="BX77" s="36" t="s">
        <v>1897</v>
      </c>
      <c r="BY77" s="36" t="s">
        <v>1905</v>
      </c>
    </row>
    <row r="78" spans="1:77">
      <c r="A78" s="36" t="n">
        <v>413591</v>
      </c>
      <c r="B78" s="36" t="s">
        <v>760</v>
      </c>
      <c r="C78" s="36" t="s">
        <v>757</v>
      </c>
      <c r="D78" s="36">
        <f>VLOOKUP(C78,原始数据!$A$4:$B$133,2,0)</f>
        <v/>
      </c>
      <c r="E78" s="179" t="s">
        <v>2008</v>
      </c>
      <c r="F78" s="36" t="n">
        <v>4.4</v>
      </c>
      <c r="G78" s="36" t="n">
        <v>4.8</v>
      </c>
      <c r="H78" s="36" t="n">
        <v>4</v>
      </c>
      <c r="I78" s="36" t="n">
        <v>8.1</v>
      </c>
      <c r="J78" s="36" t="n">
        <v>6.2</v>
      </c>
      <c r="K78" s="36" t="n">
        <v>6.5</v>
      </c>
      <c r="L78" s="47" t="n">
        <v>5.5</v>
      </c>
      <c r="M78" s="47" t="n">
        <v>3.7</v>
      </c>
      <c r="N78" s="47" t="n">
        <v>5.7</v>
      </c>
      <c r="O78" s="36" t="n">
        <v>7.1</v>
      </c>
      <c r="P78" s="36" t="n">
        <v>2.4</v>
      </c>
      <c r="Q78" s="36" t="n">
        <v>6.5</v>
      </c>
      <c r="R78" s="36" t="n">
        <v>6</v>
      </c>
      <c r="S78" s="36" t="n">
        <v>8.4</v>
      </c>
      <c r="T78" s="36" t="n">
        <v>4</v>
      </c>
      <c r="U78" s="36" t="n">
        <v>5.8</v>
      </c>
      <c r="V78" s="36" t="n">
        <v>8.9</v>
      </c>
      <c r="W78" s="36" t="n">
        <v>8.1</v>
      </c>
      <c r="X78" s="36" t="n">
        <v>4.5</v>
      </c>
      <c r="Y78" s="36" t="n">
        <v>4.5</v>
      </c>
      <c r="Z78" s="36" t="n">
        <v>1</v>
      </c>
      <c r="AA78" s="36" t="n">
        <v>2.8</v>
      </c>
      <c r="AB78" s="36" t="n">
        <v>1</v>
      </c>
      <c r="AC78" s="36" t="n">
        <v>3.8</v>
      </c>
      <c r="AD78" s="36" t="n">
        <v>8.1</v>
      </c>
      <c r="AE78" s="36" t="n">
        <v>6</v>
      </c>
      <c r="AF78" s="36" t="n">
        <v>8.699999999999999</v>
      </c>
      <c r="AG78" s="36" t="n">
        <v>8.1</v>
      </c>
      <c r="AH78" s="36" t="n">
        <v>6.6</v>
      </c>
      <c r="AI78" s="36" t="n">
        <v>3</v>
      </c>
      <c r="AJ78" s="36" t="n">
        <v>5.3</v>
      </c>
      <c r="AK78" s="36" t="n">
        <v>5.6</v>
      </c>
      <c r="AL78" s="36" t="n">
        <v>3.3</v>
      </c>
      <c r="AM78" s="36" t="n">
        <v>5.8</v>
      </c>
      <c r="AN78" s="36" t="n">
        <v>6</v>
      </c>
      <c r="AO78" s="36" t="n">
        <v>2.7</v>
      </c>
      <c r="AP78" s="36" t="n">
        <v>5.8</v>
      </c>
      <c r="AQ78" s="36" t="n">
        <v>3.2</v>
      </c>
      <c r="AR78" s="36" t="n">
        <v>6.5</v>
      </c>
      <c r="AS78" s="36" t="n">
        <v>7.2</v>
      </c>
      <c r="AT78" s="36" t="s">
        <v>1730</v>
      </c>
      <c r="AU78" s="36" t="s">
        <v>1730</v>
      </c>
      <c r="AV78" s="36" t="n">
        <v>6.1</v>
      </c>
      <c r="AW78" s="36" t="s">
        <v>1730</v>
      </c>
      <c r="AX78" s="36" t="s">
        <v>1730</v>
      </c>
      <c r="AY78" s="36" t="n">
        <v>3.8</v>
      </c>
      <c r="AZ78" s="36" t="s">
        <v>1730</v>
      </c>
      <c r="BA78" s="36" t="s">
        <v>1730</v>
      </c>
      <c r="BB78" s="36" t="n">
        <v>2</v>
      </c>
      <c r="BC78" s="36" t="n">
        <v>4.7</v>
      </c>
      <c r="BD78" s="36" t="s">
        <v>1730</v>
      </c>
      <c r="BE78" s="36" t="n">
        <v>6.5</v>
      </c>
      <c r="BF78" s="36" t="n">
        <v>5.2</v>
      </c>
      <c r="BG78" s="36" t="n">
        <v>1.2</v>
      </c>
      <c r="BH78" s="36" t="n">
        <v>4.9</v>
      </c>
      <c r="BI78" s="36" t="n">
        <v>8.9</v>
      </c>
      <c r="BJ78" s="36" t="s">
        <v>1730</v>
      </c>
      <c r="BK78" s="36" t="s">
        <v>1730</v>
      </c>
      <c r="BL78" s="36" t="s">
        <v>1730</v>
      </c>
      <c r="BM78" s="36" t="n">
        <v>7.9</v>
      </c>
      <c r="BN78" s="36" t="n">
        <v>4.4</v>
      </c>
      <c r="BO78" s="36" t="s">
        <v>1730</v>
      </c>
      <c r="BP78" s="36" t="n">
        <v>4.3</v>
      </c>
      <c r="BQ78" s="36" t="s">
        <v>1730</v>
      </c>
      <c r="BR78" s="36" t="s">
        <v>2009</v>
      </c>
      <c r="BS78" s="36" t="s">
        <v>2009</v>
      </c>
      <c r="BT78" s="36" t="s">
        <v>2010</v>
      </c>
      <c r="BU78" s="36" t="s">
        <v>2011</v>
      </c>
      <c r="BV78" s="36" t="n">
        <v>5744</v>
      </c>
      <c r="BW78" s="36" t="s">
        <v>121</v>
      </c>
      <c r="BX78" s="36" t="s">
        <v>1764</v>
      </c>
      <c r="BY78" s="36" t="s">
        <v>1791</v>
      </c>
    </row>
    <row r="79" spans="1:77">
      <c r="A79" s="36" t="n">
        <v>413591</v>
      </c>
      <c r="B79" s="36" t="s">
        <v>768</v>
      </c>
      <c r="C79" s="36" t="s">
        <v>765</v>
      </c>
      <c r="D79" s="36">
        <f>VLOOKUP(C79,原始数据!$A$4:$B$133,2,0)</f>
        <v/>
      </c>
      <c r="E79" s="179" t="s">
        <v>1843</v>
      </c>
      <c r="F79" s="36" t="n">
        <v>6.3</v>
      </c>
      <c r="G79" s="36" t="n">
        <v>4.8</v>
      </c>
      <c r="H79" s="36" t="n">
        <v>5.7</v>
      </c>
      <c r="I79" s="36" t="n">
        <v>6.8</v>
      </c>
      <c r="J79" s="36" t="n">
        <v>3.4</v>
      </c>
      <c r="K79" s="36" t="n">
        <v>5.8</v>
      </c>
      <c r="L79" s="47" t="n">
        <v>9.1</v>
      </c>
      <c r="M79" s="47" t="n">
        <v>7.3</v>
      </c>
      <c r="N79" s="47" t="n">
        <v>6.3</v>
      </c>
      <c r="O79" s="36" t="n">
        <v>5.2</v>
      </c>
      <c r="P79" s="36" t="n">
        <v>4.4</v>
      </c>
      <c r="Q79" s="36" t="n">
        <v>8.1</v>
      </c>
      <c r="R79" s="36" t="n">
        <v>6</v>
      </c>
      <c r="S79" s="36" t="n">
        <v>6.4</v>
      </c>
      <c r="T79" s="36" t="n">
        <v>5.7</v>
      </c>
      <c r="U79" s="36" t="n">
        <v>6.3</v>
      </c>
      <c r="V79" s="36" t="n">
        <v>7.7</v>
      </c>
      <c r="W79" s="36" t="n">
        <v>8.1</v>
      </c>
      <c r="X79" s="36" t="n">
        <v>6.5</v>
      </c>
      <c r="Y79" s="36" t="n">
        <v>2.5</v>
      </c>
      <c r="Z79" s="36" t="n">
        <v>6.5</v>
      </c>
      <c r="AA79" s="36" t="n">
        <v>4.9</v>
      </c>
      <c r="AB79" s="36" t="n">
        <v>1</v>
      </c>
      <c r="AC79" s="36" t="n">
        <v>2.1</v>
      </c>
      <c r="AD79" s="36" t="n">
        <v>6.1</v>
      </c>
      <c r="AE79" s="36" t="n">
        <v>4.9</v>
      </c>
      <c r="AF79" s="36" t="n">
        <v>7.3</v>
      </c>
      <c r="AG79" s="36" t="n">
        <v>7.2</v>
      </c>
      <c r="AH79" s="36" t="n">
        <v>3.8</v>
      </c>
      <c r="AI79" s="36" t="n">
        <v>5.9</v>
      </c>
      <c r="AJ79" s="36" t="n">
        <v>8.1</v>
      </c>
      <c r="AK79" s="36" t="n">
        <v>5.6</v>
      </c>
      <c r="AL79" s="36" t="n">
        <v>3.8</v>
      </c>
      <c r="AM79" s="36" t="n">
        <v>7.5</v>
      </c>
      <c r="AN79" s="36" t="n">
        <v>2.8</v>
      </c>
      <c r="AO79" s="36" t="n">
        <v>5.9</v>
      </c>
      <c r="AP79" s="36" t="n">
        <v>8.5</v>
      </c>
      <c r="AQ79" s="36" t="n">
        <v>5</v>
      </c>
      <c r="AR79" s="36" t="n">
        <v>3</v>
      </c>
      <c r="AS79" s="36" t="n">
        <v>5.3</v>
      </c>
      <c r="AT79" s="36" t="s">
        <v>1730</v>
      </c>
      <c r="AU79" s="36" t="s">
        <v>1730</v>
      </c>
      <c r="AV79" s="36" t="n">
        <v>5.7</v>
      </c>
      <c r="AW79" s="36" t="s">
        <v>1730</v>
      </c>
      <c r="AX79" s="36" t="s">
        <v>1730</v>
      </c>
      <c r="AY79" s="36" t="n">
        <v>5.6</v>
      </c>
      <c r="AZ79" s="36" t="s">
        <v>1730</v>
      </c>
      <c r="BA79" s="36" t="s">
        <v>1730</v>
      </c>
      <c r="BB79" s="36" t="n">
        <v>5</v>
      </c>
      <c r="BC79" s="36" t="n">
        <v>8.800000000000001</v>
      </c>
      <c r="BD79" s="36" t="s">
        <v>1730</v>
      </c>
      <c r="BE79" s="36" t="n">
        <v>6.3</v>
      </c>
      <c r="BF79" s="36" t="n">
        <v>6.2</v>
      </c>
      <c r="BG79" s="36" t="n">
        <v>1.4</v>
      </c>
      <c r="BH79" s="36" t="n">
        <v>5.5</v>
      </c>
      <c r="BI79" s="36" t="n">
        <v>8.5</v>
      </c>
      <c r="BJ79" s="36" t="s">
        <v>1730</v>
      </c>
      <c r="BK79" s="36" t="s">
        <v>1730</v>
      </c>
      <c r="BL79" s="36" t="s">
        <v>1730</v>
      </c>
      <c r="BM79" s="36" t="n">
        <v>6.2</v>
      </c>
      <c r="BN79" s="36" t="n">
        <v>5.3</v>
      </c>
      <c r="BO79" s="36" t="s">
        <v>1730</v>
      </c>
      <c r="BP79" s="36" t="n">
        <v>6</v>
      </c>
      <c r="BQ79" s="36" t="s">
        <v>1730</v>
      </c>
      <c r="BR79" s="36" t="s">
        <v>2012</v>
      </c>
      <c r="BS79" s="36" t="s">
        <v>2012</v>
      </c>
      <c r="BT79" s="36" t="s">
        <v>2013</v>
      </c>
      <c r="BU79" s="36" t="s">
        <v>2014</v>
      </c>
      <c r="BV79" s="36" t="n">
        <v>5683</v>
      </c>
      <c r="BW79" s="36" t="s">
        <v>121</v>
      </c>
      <c r="BX79" s="36" t="s">
        <v>1734</v>
      </c>
      <c r="BY79" s="36" t="s">
        <v>1792</v>
      </c>
    </row>
    <row r="80" spans="1:77">
      <c r="A80" s="36" t="n">
        <v>413591</v>
      </c>
      <c r="B80" s="36" t="s">
        <v>775</v>
      </c>
      <c r="C80" s="36" t="s">
        <v>772</v>
      </c>
      <c r="D80" s="36">
        <f>VLOOKUP(C80,原始数据!$A$4:$B$133,2,0)</f>
        <v/>
      </c>
      <c r="E80" s="179" t="s">
        <v>1729</v>
      </c>
      <c r="F80" s="36" t="n">
        <v>2.5</v>
      </c>
      <c r="G80" s="36" t="n">
        <v>4.8</v>
      </c>
      <c r="H80" s="36" t="n">
        <v>9.199999999999999</v>
      </c>
      <c r="I80" s="36" t="n">
        <v>6.2</v>
      </c>
      <c r="J80" s="36" t="n">
        <v>6.2</v>
      </c>
      <c r="K80" s="36" t="n">
        <v>5.8</v>
      </c>
      <c r="L80" s="47" t="n">
        <v>7.3</v>
      </c>
      <c r="M80" s="47" t="n">
        <v>7.3</v>
      </c>
      <c r="N80" s="47" t="n">
        <v>7.6</v>
      </c>
      <c r="O80" s="36" t="n">
        <v>7.1</v>
      </c>
      <c r="P80" s="36" t="n">
        <v>6.3</v>
      </c>
      <c r="Q80" s="36" t="n">
        <v>1.4</v>
      </c>
      <c r="R80" s="36" t="n">
        <v>7.7</v>
      </c>
      <c r="S80" s="36" t="n">
        <v>6.4</v>
      </c>
      <c r="T80" s="36" t="n">
        <v>5.7</v>
      </c>
      <c r="U80" s="36" t="n">
        <v>8.5</v>
      </c>
      <c r="V80" s="36" t="n">
        <v>6.5</v>
      </c>
      <c r="W80" s="36" t="n">
        <v>6.2</v>
      </c>
      <c r="X80" s="36" t="n">
        <v>10</v>
      </c>
      <c r="Y80" s="36" t="n">
        <v>4.5</v>
      </c>
      <c r="Z80" s="36" t="n">
        <v>4.5</v>
      </c>
      <c r="AA80" s="36" t="n">
        <v>5.5</v>
      </c>
      <c r="AB80" s="36" t="n">
        <v>5.1</v>
      </c>
      <c r="AC80" s="36" t="n">
        <v>8.800000000000001</v>
      </c>
      <c r="AD80" s="36" t="n">
        <v>6.1</v>
      </c>
      <c r="AE80" s="36" t="n">
        <v>7.1</v>
      </c>
      <c r="AF80" s="36" t="n">
        <v>6.6</v>
      </c>
      <c r="AG80" s="36" t="n">
        <v>7.2</v>
      </c>
      <c r="AH80" s="36" t="n">
        <v>3.2</v>
      </c>
      <c r="AI80" s="36" t="n">
        <v>8.300000000000001</v>
      </c>
      <c r="AJ80" s="36" t="n">
        <v>2.5</v>
      </c>
      <c r="AK80" s="36" t="n">
        <v>5.6</v>
      </c>
      <c r="AL80" s="36" t="n">
        <v>2.7</v>
      </c>
      <c r="AM80" s="36" t="n">
        <v>6.9</v>
      </c>
      <c r="AN80" s="36" t="n">
        <v>6</v>
      </c>
      <c r="AO80" s="36" t="n">
        <v>5.9</v>
      </c>
      <c r="AP80" s="36" t="n">
        <v>4.7</v>
      </c>
      <c r="AQ80" s="36" t="n">
        <v>5</v>
      </c>
      <c r="AR80" s="36" t="n">
        <v>6.5</v>
      </c>
      <c r="AS80" s="36" t="n">
        <v>6.2</v>
      </c>
      <c r="AT80" s="36" t="s">
        <v>1730</v>
      </c>
      <c r="AU80" s="36" t="s">
        <v>1730</v>
      </c>
      <c r="AV80" s="36" t="n">
        <v>6.7</v>
      </c>
      <c r="AW80" s="36" t="s">
        <v>1730</v>
      </c>
      <c r="AX80" s="36" t="s">
        <v>1730</v>
      </c>
      <c r="AY80" s="36" t="n">
        <v>5.5</v>
      </c>
      <c r="AZ80" s="36" t="s">
        <v>1730</v>
      </c>
      <c r="BA80" s="36" t="s">
        <v>1730</v>
      </c>
      <c r="BB80" s="36" t="n">
        <v>6.8</v>
      </c>
      <c r="BC80" s="36" t="n">
        <v>8.5</v>
      </c>
      <c r="BD80" s="36" t="s">
        <v>1730</v>
      </c>
      <c r="BE80" s="36" t="n">
        <v>7.2</v>
      </c>
      <c r="BF80" s="36" t="n">
        <v>4.6</v>
      </c>
      <c r="BG80" s="36" t="n">
        <v>6.9</v>
      </c>
      <c r="BH80" s="36" t="n">
        <v>5.3</v>
      </c>
      <c r="BI80" s="36" t="n">
        <v>8</v>
      </c>
      <c r="BJ80" s="36" t="s">
        <v>1730</v>
      </c>
      <c r="BK80" s="36" t="s">
        <v>1730</v>
      </c>
      <c r="BL80" s="36" t="s">
        <v>1730</v>
      </c>
      <c r="BM80" s="36" t="n">
        <v>6.8</v>
      </c>
      <c r="BN80" s="36" t="n">
        <v>6.7</v>
      </c>
      <c r="BO80" s="36" t="s">
        <v>1730</v>
      </c>
      <c r="BP80" s="36" t="n">
        <v>2.5</v>
      </c>
      <c r="BQ80" s="36" t="s">
        <v>1730</v>
      </c>
      <c r="BR80" s="36" t="s">
        <v>2015</v>
      </c>
      <c r="BS80" s="36" t="s">
        <v>2015</v>
      </c>
      <c r="BT80" s="36" t="s">
        <v>2016</v>
      </c>
      <c r="BU80" s="36" t="s">
        <v>2017</v>
      </c>
      <c r="BV80" s="36" t="n">
        <v>5930</v>
      </c>
      <c r="BW80" s="36" t="s">
        <v>121</v>
      </c>
      <c r="BX80" s="36" t="s">
        <v>1734</v>
      </c>
      <c r="BY80" s="36" t="s">
        <v>1750</v>
      </c>
    </row>
    <row r="81" spans="1:77">
      <c r="A81" s="36" t="n">
        <v>413591</v>
      </c>
      <c r="B81" s="36" t="s">
        <v>782</v>
      </c>
      <c r="C81" s="36" t="s">
        <v>779</v>
      </c>
      <c r="D81" s="36">
        <f>VLOOKUP(C81,原始数据!$A$4:$B$133,2,0)</f>
        <v/>
      </c>
      <c r="E81" s="179" t="s">
        <v>1880</v>
      </c>
      <c r="F81" s="36" t="n">
        <v>4.4</v>
      </c>
      <c r="G81" s="36" t="n">
        <v>4.8</v>
      </c>
      <c r="H81" s="36" t="n">
        <v>5.7</v>
      </c>
      <c r="I81" s="36" t="n">
        <v>7.4</v>
      </c>
      <c r="J81" s="36" t="n">
        <v>5.5</v>
      </c>
      <c r="K81" s="36" t="n">
        <v>6.5</v>
      </c>
      <c r="L81" s="47" t="n">
        <v>7.3</v>
      </c>
      <c r="M81" s="47" t="n">
        <v>5.5</v>
      </c>
      <c r="N81" s="47" t="n">
        <v>7.6</v>
      </c>
      <c r="O81" s="36" t="n">
        <v>7.1</v>
      </c>
      <c r="P81" s="36" t="n">
        <v>6.3</v>
      </c>
      <c r="Q81" s="36" t="n">
        <v>4.8</v>
      </c>
      <c r="R81" s="36" t="n">
        <v>1.9</v>
      </c>
      <c r="S81" s="36" t="n">
        <v>8.4</v>
      </c>
      <c r="T81" s="36" t="n">
        <v>7.5</v>
      </c>
      <c r="U81" s="36" t="n">
        <v>8</v>
      </c>
      <c r="V81" s="36" t="n">
        <v>5.3</v>
      </c>
      <c r="W81" s="36" t="n">
        <v>8.1</v>
      </c>
      <c r="X81" s="36" t="n">
        <v>10</v>
      </c>
      <c r="Y81" s="36" t="n">
        <v>2.5</v>
      </c>
      <c r="Z81" s="36" t="n">
        <v>10</v>
      </c>
      <c r="AA81" s="36" t="n">
        <v>4.2</v>
      </c>
      <c r="AB81" s="36" t="n">
        <v>5.1</v>
      </c>
      <c r="AC81" s="36" t="n">
        <v>7.2</v>
      </c>
      <c r="AD81" s="36" t="n">
        <v>5.4</v>
      </c>
      <c r="AE81" s="36" t="n">
        <v>6.5</v>
      </c>
      <c r="AF81" s="36" t="n">
        <v>8.699999999999999</v>
      </c>
      <c r="AG81" s="36" t="n">
        <v>4.4</v>
      </c>
      <c r="AH81" s="36" t="n">
        <v>7.2</v>
      </c>
      <c r="AI81" s="36" t="n">
        <v>5.9</v>
      </c>
      <c r="AJ81" s="36" t="n">
        <v>7.2</v>
      </c>
      <c r="AK81" s="36" t="n">
        <v>6.8</v>
      </c>
      <c r="AL81" s="36" t="n">
        <v>5.6</v>
      </c>
      <c r="AM81" s="36" t="n">
        <v>4.6</v>
      </c>
      <c r="AN81" s="36" t="n">
        <v>9.199999999999999</v>
      </c>
      <c r="AO81" s="36" t="n">
        <v>7.5</v>
      </c>
      <c r="AP81" s="36" t="n">
        <v>5.8</v>
      </c>
      <c r="AQ81" s="36" t="n">
        <v>6.9</v>
      </c>
      <c r="AR81" s="36" t="n">
        <v>6.5</v>
      </c>
      <c r="AS81" s="36" t="n">
        <v>6.7</v>
      </c>
      <c r="AT81" s="36" t="s">
        <v>1730</v>
      </c>
      <c r="AU81" s="36" t="s">
        <v>1730</v>
      </c>
      <c r="AV81" s="36" t="n">
        <v>6</v>
      </c>
      <c r="AW81" s="36" t="s">
        <v>1730</v>
      </c>
      <c r="AX81" s="36" t="s">
        <v>1730</v>
      </c>
      <c r="AY81" s="36" t="n">
        <v>4.7</v>
      </c>
      <c r="AZ81" s="36" t="s">
        <v>1730</v>
      </c>
      <c r="BA81" s="36" t="s">
        <v>1730</v>
      </c>
      <c r="BB81" s="36" t="n">
        <v>8.699999999999999</v>
      </c>
      <c r="BC81" s="36" t="n">
        <v>7.6</v>
      </c>
      <c r="BD81" s="36" t="s">
        <v>1730</v>
      </c>
      <c r="BE81" s="36" t="n">
        <v>6.2</v>
      </c>
      <c r="BF81" s="36" t="n">
        <v>6.4</v>
      </c>
      <c r="BG81" s="36" t="n">
        <v>5.5</v>
      </c>
      <c r="BH81" s="36" t="n">
        <v>7</v>
      </c>
      <c r="BI81" s="36" t="n">
        <v>8.1</v>
      </c>
      <c r="BJ81" s="36" t="s">
        <v>1730</v>
      </c>
      <c r="BK81" s="36" t="s">
        <v>1730</v>
      </c>
      <c r="BL81" s="36" t="s">
        <v>1730</v>
      </c>
      <c r="BM81" s="36" t="n">
        <v>7.1</v>
      </c>
      <c r="BN81" s="36" t="n">
        <v>8.1</v>
      </c>
      <c r="BO81" s="36" t="s">
        <v>1730</v>
      </c>
      <c r="BP81" s="36" t="n">
        <v>7.2</v>
      </c>
      <c r="BQ81" s="36" t="s">
        <v>1730</v>
      </c>
      <c r="BR81" s="36" t="s">
        <v>2018</v>
      </c>
      <c r="BS81" s="36" t="s">
        <v>2018</v>
      </c>
      <c r="BT81" s="36" t="s">
        <v>2019</v>
      </c>
      <c r="BU81" s="36" t="s">
        <v>2020</v>
      </c>
      <c r="BV81" s="36" t="n">
        <v>7556</v>
      </c>
      <c r="BW81" s="36" t="s">
        <v>121</v>
      </c>
      <c r="BX81" s="36" t="s">
        <v>1739</v>
      </c>
      <c r="BY81" s="36" t="s">
        <v>1798</v>
      </c>
    </row>
    <row r="82" spans="1:77">
      <c r="A82" s="36" t="n">
        <v>413591</v>
      </c>
      <c r="B82" s="36" t="s">
        <v>788</v>
      </c>
      <c r="C82" s="36" t="s">
        <v>785</v>
      </c>
      <c r="D82" s="36">
        <f>VLOOKUP(C82,原始数据!$A$4:$B$133,2,0)</f>
        <v/>
      </c>
      <c r="E82" s="179" t="s">
        <v>1729</v>
      </c>
      <c r="F82" s="36" t="n">
        <v>6.3</v>
      </c>
      <c r="G82" s="36" t="n">
        <v>6.6</v>
      </c>
      <c r="H82" s="36" t="n">
        <v>7.5</v>
      </c>
      <c r="I82" s="36" t="n">
        <v>4.3</v>
      </c>
      <c r="J82" s="36" t="n">
        <v>4.8</v>
      </c>
      <c r="K82" s="36" t="n">
        <v>5.8</v>
      </c>
      <c r="L82" s="47" t="n">
        <v>3.7</v>
      </c>
      <c r="M82" s="47" t="n">
        <v>3.7</v>
      </c>
      <c r="N82" s="47" t="n">
        <v>6.3</v>
      </c>
      <c r="O82" s="36" t="n">
        <v>4.6</v>
      </c>
      <c r="P82" s="36" t="n">
        <v>6.3</v>
      </c>
      <c r="Q82" s="36" t="n">
        <v>8.1</v>
      </c>
      <c r="R82" s="36" t="n">
        <v>7.7</v>
      </c>
      <c r="S82" s="36" t="n">
        <v>4.5</v>
      </c>
      <c r="T82" s="36" t="n">
        <v>7.5</v>
      </c>
      <c r="U82" s="36" t="n">
        <v>6.9</v>
      </c>
      <c r="V82" s="36" t="n">
        <v>5.3</v>
      </c>
      <c r="W82" s="36" t="n">
        <v>9.1</v>
      </c>
      <c r="X82" s="36" t="n">
        <v>10</v>
      </c>
      <c r="Y82" s="36" t="n">
        <v>2.5</v>
      </c>
      <c r="Z82" s="36" t="n">
        <v>4.5</v>
      </c>
      <c r="AA82" s="36" t="n">
        <v>5.5</v>
      </c>
      <c r="AB82" s="36" t="n">
        <v>3.7</v>
      </c>
      <c r="AC82" s="36" t="n">
        <v>8.800000000000001</v>
      </c>
      <c r="AD82" s="36" t="n">
        <v>6.8</v>
      </c>
      <c r="AE82" s="36" t="n">
        <v>6</v>
      </c>
      <c r="AF82" s="36" t="n">
        <v>5.9</v>
      </c>
      <c r="AG82" s="36" t="n">
        <v>5.3</v>
      </c>
      <c r="AH82" s="36" t="n">
        <v>3.2</v>
      </c>
      <c r="AI82" s="36" t="n">
        <v>5.4</v>
      </c>
      <c r="AJ82" s="36" t="n">
        <v>6.2</v>
      </c>
      <c r="AK82" s="36" t="n">
        <v>5.6</v>
      </c>
      <c r="AL82" s="36" t="n">
        <v>3.3</v>
      </c>
      <c r="AM82" s="36" t="n">
        <v>7.5</v>
      </c>
      <c r="AN82" s="36" t="n">
        <v>9.199999999999999</v>
      </c>
      <c r="AO82" s="36" t="n">
        <v>4.3</v>
      </c>
      <c r="AP82" s="36" t="n">
        <v>5.8</v>
      </c>
      <c r="AQ82" s="36" t="n">
        <v>5</v>
      </c>
      <c r="AR82" s="36" t="n">
        <v>6.5</v>
      </c>
      <c r="AS82" s="36" t="n">
        <v>4.9</v>
      </c>
      <c r="AT82" s="36" t="s">
        <v>1730</v>
      </c>
      <c r="AU82" s="36" t="s">
        <v>1730</v>
      </c>
      <c r="AV82" s="36" t="n">
        <v>4.1</v>
      </c>
      <c r="AW82" s="36" t="s">
        <v>1730</v>
      </c>
      <c r="AX82" s="36" t="s">
        <v>1730</v>
      </c>
      <c r="AY82" s="36" t="n">
        <v>7.4</v>
      </c>
      <c r="AZ82" s="36" t="s">
        <v>1730</v>
      </c>
      <c r="BA82" s="36" t="s">
        <v>1730</v>
      </c>
      <c r="BB82" s="36" t="n">
        <v>5.8</v>
      </c>
      <c r="BC82" s="36" t="n">
        <v>4</v>
      </c>
      <c r="BD82" s="36" t="s">
        <v>1730</v>
      </c>
      <c r="BE82" s="36" t="n">
        <v>7.2</v>
      </c>
      <c r="BF82" s="36" t="n">
        <v>6.9</v>
      </c>
      <c r="BG82" s="36" t="n">
        <v>6.2</v>
      </c>
      <c r="BH82" s="36" t="n">
        <v>5.9</v>
      </c>
      <c r="BI82" s="36" t="n">
        <v>8.1</v>
      </c>
      <c r="BJ82" s="36" t="s">
        <v>1730</v>
      </c>
      <c r="BK82" s="36" t="s">
        <v>1730</v>
      </c>
      <c r="BL82" s="36" t="s">
        <v>1730</v>
      </c>
      <c r="BM82" s="36" t="n">
        <v>6.3</v>
      </c>
      <c r="BN82" s="36" t="n">
        <v>7.9</v>
      </c>
      <c r="BO82" s="36" t="s">
        <v>1730</v>
      </c>
      <c r="BP82" s="36" t="n">
        <v>4.8</v>
      </c>
      <c r="BQ82" s="36" t="s">
        <v>1730</v>
      </c>
      <c r="BR82" s="36" t="s">
        <v>2021</v>
      </c>
      <c r="BS82" s="36" t="s">
        <v>2021</v>
      </c>
      <c r="BT82" s="36" t="s">
        <v>2022</v>
      </c>
      <c r="BU82" s="36" t="s">
        <v>2023</v>
      </c>
      <c r="BV82" s="36" t="n">
        <v>5466</v>
      </c>
      <c r="BW82" s="36" t="s">
        <v>121</v>
      </c>
      <c r="BX82" s="36" t="s">
        <v>1759</v>
      </c>
      <c r="BY82" s="36" t="s">
        <v>1905</v>
      </c>
    </row>
    <row r="83" spans="1:77">
      <c r="A83" s="36" t="n">
        <v>413591</v>
      </c>
      <c r="B83" s="36" t="s">
        <v>795</v>
      </c>
      <c r="C83" s="36" t="s">
        <v>792</v>
      </c>
      <c r="D83" s="36">
        <f>VLOOKUP(C83,原始数据!$A$4:$B$133,2,0)</f>
        <v/>
      </c>
      <c r="E83" s="179" t="s">
        <v>1863</v>
      </c>
      <c r="F83" s="36" t="n">
        <v>6.3</v>
      </c>
      <c r="G83" s="36" t="n">
        <v>6.6</v>
      </c>
      <c r="H83" s="36" t="n">
        <v>7.5</v>
      </c>
      <c r="I83" s="36" t="n">
        <v>8.1</v>
      </c>
      <c r="J83" s="36" t="n">
        <v>6.2</v>
      </c>
      <c r="K83" s="36" t="n">
        <v>6.5</v>
      </c>
      <c r="L83" s="47" t="n">
        <v>7.3</v>
      </c>
      <c r="M83" s="47" t="n">
        <v>7.3</v>
      </c>
      <c r="N83" s="47" t="n">
        <v>5.7</v>
      </c>
      <c r="O83" s="36" t="n">
        <v>4.6</v>
      </c>
      <c r="P83" s="36" t="n">
        <v>8.300000000000001</v>
      </c>
      <c r="Q83" s="36" t="n">
        <v>3.1</v>
      </c>
      <c r="R83" s="36" t="n">
        <v>6.6</v>
      </c>
      <c r="S83" s="36" t="n">
        <v>6.4</v>
      </c>
      <c r="T83" s="36" t="n">
        <v>4</v>
      </c>
      <c r="U83" s="36" t="n">
        <v>6.3</v>
      </c>
      <c r="V83" s="36" t="n">
        <v>7.1</v>
      </c>
      <c r="W83" s="36" t="n">
        <v>7.2</v>
      </c>
      <c r="X83" s="36" t="n">
        <v>10</v>
      </c>
      <c r="Y83" s="36" t="n">
        <v>2.5</v>
      </c>
      <c r="Z83" s="36" t="n">
        <v>8.5</v>
      </c>
      <c r="AA83" s="36" t="n">
        <v>6.2</v>
      </c>
      <c r="AB83" s="36" t="n">
        <v>4.4</v>
      </c>
      <c r="AC83" s="36" t="n">
        <v>7.2</v>
      </c>
      <c r="AD83" s="36" t="n">
        <v>8.800000000000001</v>
      </c>
      <c r="AE83" s="36" t="n">
        <v>7.6</v>
      </c>
      <c r="AF83" s="36" t="n">
        <v>8</v>
      </c>
      <c r="AG83" s="36" t="n">
        <v>8.1</v>
      </c>
      <c r="AH83" s="36" t="n">
        <v>2.6</v>
      </c>
      <c r="AI83" s="36" t="n">
        <v>8.300000000000001</v>
      </c>
      <c r="AJ83" s="36" t="n">
        <v>8.1</v>
      </c>
      <c r="AK83" s="36" t="n">
        <v>6.8</v>
      </c>
      <c r="AL83" s="36" t="n">
        <v>4.4</v>
      </c>
      <c r="AM83" s="36" t="n">
        <v>8.1</v>
      </c>
      <c r="AN83" s="36" t="n">
        <v>7.6</v>
      </c>
      <c r="AO83" s="36" t="n">
        <v>7.5</v>
      </c>
      <c r="AP83" s="36" t="n">
        <v>9</v>
      </c>
      <c r="AQ83" s="36" t="n">
        <v>8.699999999999999</v>
      </c>
      <c r="AR83" s="36" t="n">
        <v>6.5</v>
      </c>
      <c r="AS83" s="36" t="n">
        <v>7.2</v>
      </c>
      <c r="AT83" s="36" t="s">
        <v>1730</v>
      </c>
      <c r="AU83" s="36" t="s">
        <v>1730</v>
      </c>
      <c r="AV83" s="36" t="n">
        <v>6.8</v>
      </c>
      <c r="AW83" s="36" t="s">
        <v>1730</v>
      </c>
      <c r="AX83" s="36" t="s">
        <v>1730</v>
      </c>
      <c r="AY83" s="36" t="n">
        <v>7.4</v>
      </c>
      <c r="AZ83" s="36" t="s">
        <v>1730</v>
      </c>
      <c r="BA83" s="36" t="s">
        <v>1730</v>
      </c>
      <c r="BB83" s="36" t="n">
        <v>7.9</v>
      </c>
      <c r="BC83" s="36" t="n">
        <v>7.5</v>
      </c>
      <c r="BD83" s="36" t="s">
        <v>1730</v>
      </c>
      <c r="BE83" s="36" t="n">
        <v>5.8</v>
      </c>
      <c r="BF83" s="36" t="n">
        <v>5.2</v>
      </c>
      <c r="BG83" s="36" t="n">
        <v>6.1</v>
      </c>
      <c r="BH83" s="36" t="n">
        <v>9.800000000000001</v>
      </c>
      <c r="BI83" s="36" t="n">
        <v>7.7</v>
      </c>
      <c r="BJ83" s="36" t="s">
        <v>1730</v>
      </c>
      <c r="BK83" s="36" t="s">
        <v>1730</v>
      </c>
      <c r="BL83" s="36" t="s">
        <v>1730</v>
      </c>
      <c r="BM83" s="36" t="n">
        <v>8.5</v>
      </c>
      <c r="BN83" s="36" t="n">
        <v>9.1</v>
      </c>
      <c r="BO83" s="36" t="s">
        <v>1730</v>
      </c>
      <c r="BP83" s="36" t="n">
        <v>7</v>
      </c>
      <c r="BQ83" s="36" t="s">
        <v>1730</v>
      </c>
      <c r="BR83" s="36" t="s">
        <v>2024</v>
      </c>
      <c r="BS83" s="36" t="s">
        <v>2024</v>
      </c>
      <c r="BT83" s="36" t="s">
        <v>2025</v>
      </c>
      <c r="BU83" s="36" t="s">
        <v>2026</v>
      </c>
      <c r="BV83" s="36" t="n">
        <v>5147</v>
      </c>
      <c r="BW83" s="36" t="s">
        <v>121</v>
      </c>
      <c r="BX83" s="36" t="s">
        <v>1797</v>
      </c>
      <c r="BY83" s="36" t="s">
        <v>1750</v>
      </c>
    </row>
    <row r="84" spans="1:77">
      <c r="A84" s="36" t="n">
        <v>413591</v>
      </c>
      <c r="B84" s="36" t="s">
        <v>802</v>
      </c>
      <c r="C84" s="36" t="s">
        <v>798</v>
      </c>
      <c r="D84" s="36">
        <f>VLOOKUP(C84,原始数据!$A$4:$B$133,2,0)</f>
        <v/>
      </c>
      <c r="E84" s="179" t="s">
        <v>2027</v>
      </c>
      <c r="F84" s="36" t="n">
        <v>6.3</v>
      </c>
      <c r="G84" s="36" t="n">
        <v>1.1</v>
      </c>
      <c r="H84" s="36" t="n">
        <v>5.7</v>
      </c>
      <c r="I84" s="36" t="n">
        <v>3</v>
      </c>
      <c r="J84" s="36" t="n">
        <v>1.9</v>
      </c>
      <c r="K84" s="36" t="n">
        <v>2.6</v>
      </c>
      <c r="L84" s="47" t="n">
        <v>5.5</v>
      </c>
      <c r="M84" s="47" t="n">
        <v>5.5</v>
      </c>
      <c r="N84" s="47" t="n">
        <v>5.1</v>
      </c>
      <c r="O84" s="36" t="n">
        <v>4</v>
      </c>
      <c r="P84" s="36" t="n">
        <v>4.4</v>
      </c>
      <c r="Q84" s="36" t="n">
        <v>3.1</v>
      </c>
      <c r="R84" s="36" t="n">
        <v>4.2</v>
      </c>
      <c r="S84" s="36" t="n">
        <v>4.5</v>
      </c>
      <c r="T84" s="36" t="n">
        <v>9.199999999999999</v>
      </c>
      <c r="U84" s="36" t="n">
        <v>6.3</v>
      </c>
      <c r="V84" s="36" t="n">
        <v>4.7</v>
      </c>
      <c r="W84" s="36" t="n">
        <v>7.2</v>
      </c>
      <c r="X84" s="36" t="n">
        <v>8.5</v>
      </c>
      <c r="Y84" s="36" t="n">
        <v>2.5</v>
      </c>
      <c r="Z84" s="36" t="n">
        <v>6.5</v>
      </c>
      <c r="AA84" s="36" t="n">
        <v>2.1</v>
      </c>
      <c r="AB84" s="36" t="n">
        <v>1</v>
      </c>
      <c r="AC84" s="36" t="n">
        <v>3.8</v>
      </c>
      <c r="AD84" s="36" t="n">
        <v>2.8</v>
      </c>
      <c r="AE84" s="36" t="n">
        <v>2.7</v>
      </c>
      <c r="AF84" s="36" t="n">
        <v>3.1</v>
      </c>
      <c r="AG84" s="36" t="n">
        <v>5.3</v>
      </c>
      <c r="AH84" s="36" t="n">
        <v>3.2</v>
      </c>
      <c r="AI84" s="36" t="n">
        <v>1.8</v>
      </c>
      <c r="AJ84" s="36" t="n">
        <v>5.3</v>
      </c>
      <c r="AK84" s="36" t="n">
        <v>6.8</v>
      </c>
      <c r="AL84" s="36" t="n">
        <v>2.7</v>
      </c>
      <c r="AM84" s="36" t="n">
        <v>3.4</v>
      </c>
      <c r="AN84" s="36" t="n">
        <v>7.6</v>
      </c>
      <c r="AO84" s="36" t="n">
        <v>4.3</v>
      </c>
      <c r="AP84" s="36" t="n">
        <v>5.2</v>
      </c>
      <c r="AQ84" s="36" t="n">
        <v>6.9</v>
      </c>
      <c r="AR84" s="36" t="n">
        <v>4.8</v>
      </c>
      <c r="AS84" s="36" t="n">
        <v>1.9</v>
      </c>
      <c r="AT84" s="36" t="s">
        <v>1730</v>
      </c>
      <c r="AU84" s="36" t="s">
        <v>1730</v>
      </c>
      <c r="AV84" s="36" t="n">
        <v>2.2</v>
      </c>
      <c r="AW84" s="36" t="s">
        <v>1730</v>
      </c>
      <c r="AX84" s="36" t="s">
        <v>1730</v>
      </c>
      <c r="AY84" s="36" t="n">
        <v>3.8</v>
      </c>
      <c r="AZ84" s="36" t="s">
        <v>1730</v>
      </c>
      <c r="BA84" s="36" t="s">
        <v>1730</v>
      </c>
      <c r="BB84" s="36" t="n">
        <v>6</v>
      </c>
      <c r="BC84" s="36" t="n">
        <v>5.3</v>
      </c>
      <c r="BD84" s="36" t="s">
        <v>1730</v>
      </c>
      <c r="BE84" s="36" t="n">
        <v>6.2</v>
      </c>
      <c r="BF84" s="36" t="n">
        <v>2.7</v>
      </c>
      <c r="BG84" s="36" t="n">
        <v>1</v>
      </c>
      <c r="BH84" s="36" t="n">
        <v>5.7</v>
      </c>
      <c r="BI84" s="36" t="n">
        <v>6.4</v>
      </c>
      <c r="BJ84" s="36" t="s">
        <v>1730</v>
      </c>
      <c r="BK84" s="36" t="s">
        <v>1730</v>
      </c>
      <c r="BL84" s="36" t="s">
        <v>1730</v>
      </c>
      <c r="BM84" s="36" t="n">
        <v>2.5</v>
      </c>
      <c r="BN84" s="36" t="n">
        <v>4.8</v>
      </c>
      <c r="BO84" s="36" t="s">
        <v>1730</v>
      </c>
      <c r="BP84" s="36" t="n">
        <v>4.6</v>
      </c>
      <c r="BQ84" s="36" t="s">
        <v>1730</v>
      </c>
      <c r="BR84" s="36" t="s">
        <v>2028</v>
      </c>
      <c r="BS84" s="36" t="s">
        <v>2028</v>
      </c>
      <c r="BT84" s="36" t="s">
        <v>2029</v>
      </c>
      <c r="BU84" s="36" t="s">
        <v>2030</v>
      </c>
      <c r="BV84" s="36" t="n">
        <v>5146</v>
      </c>
      <c r="BW84" s="36" t="s">
        <v>121</v>
      </c>
      <c r="BX84" s="36" t="s">
        <v>1764</v>
      </c>
      <c r="BY84" s="36" t="s">
        <v>1783</v>
      </c>
    </row>
    <row r="85" spans="1:77">
      <c r="A85" s="36" t="n">
        <v>413591</v>
      </c>
      <c r="B85" s="36" t="s">
        <v>809</v>
      </c>
      <c r="C85" s="36" t="s">
        <v>806</v>
      </c>
      <c r="D85" s="36">
        <f>VLOOKUP(C85,原始数据!$A$4:$B$133,2,0)</f>
        <v/>
      </c>
      <c r="E85" s="179" t="s">
        <v>1793</v>
      </c>
      <c r="F85" s="36" t="n">
        <v>6.3</v>
      </c>
      <c r="G85" s="36" t="n">
        <v>6.6</v>
      </c>
      <c r="H85" s="36" t="n">
        <v>4</v>
      </c>
      <c r="I85" s="36" t="n">
        <v>7.4</v>
      </c>
      <c r="J85" s="36" t="n">
        <v>3.4</v>
      </c>
      <c r="K85" s="36" t="n">
        <v>5.8</v>
      </c>
      <c r="L85" s="47" t="n">
        <v>4.6</v>
      </c>
      <c r="M85" s="47" t="n">
        <v>7.3</v>
      </c>
      <c r="N85" s="47" t="n">
        <v>7.6</v>
      </c>
      <c r="O85" s="36" t="n">
        <v>4.6</v>
      </c>
      <c r="P85" s="36" t="n">
        <v>6.3</v>
      </c>
      <c r="Q85" s="36" t="n">
        <v>4.8</v>
      </c>
      <c r="R85" s="36" t="n">
        <v>1.3</v>
      </c>
      <c r="S85" s="36" t="n">
        <v>6.4</v>
      </c>
      <c r="T85" s="36" t="n">
        <v>7.5</v>
      </c>
      <c r="U85" s="36" t="n">
        <v>9.1</v>
      </c>
      <c r="V85" s="36" t="n">
        <v>6.5</v>
      </c>
      <c r="W85" s="36" t="n">
        <v>9.1</v>
      </c>
      <c r="X85" s="36" t="n">
        <v>10</v>
      </c>
      <c r="Y85" s="36" t="n">
        <v>8.5</v>
      </c>
      <c r="Z85" s="36" t="n">
        <v>10</v>
      </c>
      <c r="AA85" s="36" t="n">
        <v>6.9</v>
      </c>
      <c r="AB85" s="36" t="n">
        <v>5.1</v>
      </c>
      <c r="AC85" s="36" t="n">
        <v>7.2</v>
      </c>
      <c r="AD85" s="36" t="n">
        <v>6.8</v>
      </c>
      <c r="AE85" s="36" t="n">
        <v>7.6</v>
      </c>
      <c r="AF85" s="36" t="n">
        <v>7.3</v>
      </c>
      <c r="AG85" s="36" t="n">
        <v>6.2</v>
      </c>
      <c r="AH85" s="36" t="n">
        <v>8.9</v>
      </c>
      <c r="AI85" s="36" t="n">
        <v>6.5</v>
      </c>
      <c r="AJ85" s="36" t="n">
        <v>5.3</v>
      </c>
      <c r="AK85" s="36" t="n">
        <v>4.4</v>
      </c>
      <c r="AL85" s="36" t="n">
        <v>7.3</v>
      </c>
      <c r="AM85" s="36" t="n">
        <v>4</v>
      </c>
      <c r="AN85" s="36" t="n">
        <v>6</v>
      </c>
      <c r="AO85" s="36" t="n">
        <v>7.5</v>
      </c>
      <c r="AP85" s="36" t="n">
        <v>8.5</v>
      </c>
      <c r="AQ85" s="36" t="n">
        <v>6.9</v>
      </c>
      <c r="AR85" s="36" t="n">
        <v>6.5</v>
      </c>
      <c r="AS85" s="36" t="n">
        <v>5.5</v>
      </c>
      <c r="AT85" s="36" t="s">
        <v>1730</v>
      </c>
      <c r="AU85" s="36" t="s">
        <v>1730</v>
      </c>
      <c r="AV85" s="36" t="n">
        <v>8.199999999999999</v>
      </c>
      <c r="AW85" s="36" t="s">
        <v>1730</v>
      </c>
      <c r="AX85" s="36" t="s">
        <v>1730</v>
      </c>
      <c r="AY85" s="36" t="n">
        <v>5.7</v>
      </c>
      <c r="AZ85" s="36" t="s">
        <v>1730</v>
      </c>
      <c r="BA85" s="36" t="s">
        <v>1730</v>
      </c>
      <c r="BB85" s="36" t="n">
        <v>10</v>
      </c>
      <c r="BC85" s="36" t="n">
        <v>7.1</v>
      </c>
      <c r="BD85" s="36" t="s">
        <v>1730</v>
      </c>
      <c r="BE85" s="36" t="n">
        <v>4.8</v>
      </c>
      <c r="BF85" s="36" t="n">
        <v>5.1</v>
      </c>
      <c r="BG85" s="36" t="n">
        <v>6.8</v>
      </c>
      <c r="BH85" s="36" t="n">
        <v>8.5</v>
      </c>
      <c r="BI85" s="36" t="n">
        <v>9.9</v>
      </c>
      <c r="BJ85" s="36" t="s">
        <v>1730</v>
      </c>
      <c r="BK85" s="36" t="s">
        <v>1730</v>
      </c>
      <c r="BL85" s="36" t="s">
        <v>1730</v>
      </c>
      <c r="BM85" s="36" t="n">
        <v>7.5</v>
      </c>
      <c r="BN85" s="36" t="n">
        <v>6</v>
      </c>
      <c r="BO85" s="36" t="s">
        <v>1730</v>
      </c>
      <c r="BP85" s="36" t="n">
        <v>5.8</v>
      </c>
      <c r="BQ85" s="36" t="s">
        <v>1730</v>
      </c>
      <c r="BR85" s="36" t="s">
        <v>2031</v>
      </c>
      <c r="BS85" s="36" t="s">
        <v>2031</v>
      </c>
      <c r="BT85" s="36" t="s">
        <v>2032</v>
      </c>
      <c r="BU85" s="36" t="s">
        <v>2033</v>
      </c>
      <c r="BV85" s="36" t="n">
        <v>4230</v>
      </c>
      <c r="BW85" s="36" t="s">
        <v>121</v>
      </c>
      <c r="BX85" s="36" t="s">
        <v>1810</v>
      </c>
      <c r="BY85" s="36" t="s">
        <v>1765</v>
      </c>
    </row>
    <row r="86" spans="1:77">
      <c r="A86" s="36" t="n">
        <v>413591</v>
      </c>
      <c r="B86" s="36" t="s">
        <v>817</v>
      </c>
      <c r="C86" s="36" t="s">
        <v>814</v>
      </c>
      <c r="D86" s="36">
        <f>VLOOKUP(C86,原始数据!$A$4:$B$133,2,0)</f>
        <v/>
      </c>
      <c r="E86" s="179" t="s">
        <v>1826</v>
      </c>
      <c r="F86" s="36" t="n">
        <v>4.4</v>
      </c>
      <c r="G86" s="36" t="n">
        <v>4.8</v>
      </c>
      <c r="H86" s="36" t="n">
        <v>4</v>
      </c>
      <c r="I86" s="36" t="n">
        <v>7.4</v>
      </c>
      <c r="J86" s="36" t="n">
        <v>6.9</v>
      </c>
      <c r="K86" s="36" t="n">
        <v>5.8</v>
      </c>
      <c r="L86" s="47" t="n">
        <v>5.5</v>
      </c>
      <c r="M86" s="47" t="n">
        <v>5.5</v>
      </c>
      <c r="N86" s="47" t="n">
        <v>3.8</v>
      </c>
      <c r="O86" s="36" t="n">
        <v>4</v>
      </c>
      <c r="P86" s="36" t="n">
        <v>8.300000000000001</v>
      </c>
      <c r="Q86" s="36" t="n">
        <v>8.1</v>
      </c>
      <c r="R86" s="36" t="n">
        <v>8.9</v>
      </c>
      <c r="S86" s="36" t="n">
        <v>6.4</v>
      </c>
      <c r="T86" s="36" t="n">
        <v>7.5</v>
      </c>
      <c r="U86" s="36" t="n">
        <v>8.5</v>
      </c>
      <c r="V86" s="36" t="n">
        <v>8.9</v>
      </c>
      <c r="W86" s="36" t="n">
        <v>5.3</v>
      </c>
      <c r="X86" s="36" t="n">
        <v>10</v>
      </c>
      <c r="Y86" s="36" t="n">
        <v>2.5</v>
      </c>
      <c r="Z86" s="36" t="n">
        <v>10</v>
      </c>
      <c r="AA86" s="36" t="n">
        <v>7.6</v>
      </c>
      <c r="AB86" s="36" t="n">
        <v>5.8</v>
      </c>
      <c r="AC86" s="36" t="n">
        <v>8.800000000000001</v>
      </c>
      <c r="AD86" s="36" t="n">
        <v>8.800000000000001</v>
      </c>
      <c r="AE86" s="36" t="n">
        <v>7.1</v>
      </c>
      <c r="AF86" s="36" t="n">
        <v>8</v>
      </c>
      <c r="AG86" s="36" t="n">
        <v>6.2</v>
      </c>
      <c r="AH86" s="36" t="n">
        <v>2.1</v>
      </c>
      <c r="AI86" s="36" t="n">
        <v>8.300000000000001</v>
      </c>
      <c r="AJ86" s="36" t="n">
        <v>7.2</v>
      </c>
      <c r="AK86" s="36" t="n">
        <v>4.4</v>
      </c>
      <c r="AL86" s="36" t="n">
        <v>5.6</v>
      </c>
      <c r="AM86" s="36" t="n">
        <v>7.5</v>
      </c>
      <c r="AN86" s="36" t="n">
        <v>6</v>
      </c>
      <c r="AO86" s="36" t="n">
        <v>4.3</v>
      </c>
      <c r="AP86" s="36" t="n">
        <v>9</v>
      </c>
      <c r="AQ86" s="36" t="n">
        <v>5</v>
      </c>
      <c r="AR86" s="36" t="n">
        <v>6.5</v>
      </c>
      <c r="AS86" s="36" t="n">
        <v>7</v>
      </c>
      <c r="AT86" s="36" t="s">
        <v>1730</v>
      </c>
      <c r="AU86" s="36" t="s">
        <v>1730</v>
      </c>
      <c r="AV86" s="36" t="n">
        <v>5.6</v>
      </c>
      <c r="AW86" s="36" t="s">
        <v>1730</v>
      </c>
      <c r="AX86" s="36" t="s">
        <v>1730</v>
      </c>
      <c r="AY86" s="36" t="n">
        <v>3.8</v>
      </c>
      <c r="AZ86" s="36" t="s">
        <v>1730</v>
      </c>
      <c r="BA86" s="36" t="s">
        <v>1730</v>
      </c>
      <c r="BB86" s="36" t="n">
        <v>8.699999999999999</v>
      </c>
      <c r="BC86" s="36" t="n">
        <v>4.6</v>
      </c>
      <c r="BD86" s="36" t="s">
        <v>1730</v>
      </c>
      <c r="BE86" s="36" t="n">
        <v>8.800000000000001</v>
      </c>
      <c r="BF86" s="36" t="n">
        <v>7.6</v>
      </c>
      <c r="BG86" s="36" t="n">
        <v>8.300000000000001</v>
      </c>
      <c r="BH86" s="36" t="n">
        <v>7.7</v>
      </c>
      <c r="BI86" s="36" t="n">
        <v>8.800000000000001</v>
      </c>
      <c r="BJ86" s="36" t="s">
        <v>1730</v>
      </c>
      <c r="BK86" s="36" t="s">
        <v>1730</v>
      </c>
      <c r="BL86" s="36" t="s">
        <v>1730</v>
      </c>
      <c r="BM86" s="36" t="n">
        <v>8.300000000000001</v>
      </c>
      <c r="BN86" s="36" t="n">
        <v>6.2</v>
      </c>
      <c r="BO86" s="36" t="s">
        <v>1730</v>
      </c>
      <c r="BP86" s="36" t="n">
        <v>5.9</v>
      </c>
      <c r="BQ86" s="36" t="s">
        <v>1730</v>
      </c>
      <c r="BR86" s="36" t="s">
        <v>2034</v>
      </c>
      <c r="BS86" s="36" t="s">
        <v>2034</v>
      </c>
      <c r="BT86" s="36" t="s">
        <v>2035</v>
      </c>
      <c r="BU86" s="36" t="s">
        <v>2036</v>
      </c>
      <c r="BV86" s="36" t="n">
        <v>4056</v>
      </c>
      <c r="BW86" s="36" t="s">
        <v>177</v>
      </c>
      <c r="BX86" s="36" t="s">
        <v>1791</v>
      </c>
      <c r="BY86" s="36" t="s">
        <v>1798</v>
      </c>
    </row>
    <row r="87" spans="1:77">
      <c r="A87" s="36" t="n">
        <v>413591</v>
      </c>
      <c r="B87" s="36" t="s">
        <v>824</v>
      </c>
      <c r="C87" s="36" t="s">
        <v>821</v>
      </c>
      <c r="D87" s="36">
        <f>VLOOKUP(C87,原始数据!$A$4:$B$133,2,0)</f>
        <v/>
      </c>
      <c r="E87" s="179" t="s">
        <v>1741</v>
      </c>
      <c r="F87" s="36" t="n">
        <v>6.3</v>
      </c>
      <c r="G87" s="36" t="n">
        <v>1.1</v>
      </c>
      <c r="H87" s="36" t="n">
        <v>7.5</v>
      </c>
      <c r="I87" s="36" t="n">
        <v>9.300000000000001</v>
      </c>
      <c r="J87" s="36" t="n">
        <v>9.1</v>
      </c>
      <c r="K87" s="36" t="n">
        <v>7.7</v>
      </c>
      <c r="L87" s="47" t="n">
        <v>9.1</v>
      </c>
      <c r="M87" s="47" t="n">
        <v>5.5</v>
      </c>
      <c r="N87" s="47" t="n">
        <v>6.3</v>
      </c>
      <c r="O87" s="36" t="n">
        <v>7.1</v>
      </c>
      <c r="P87" s="36" t="n">
        <v>6.3</v>
      </c>
      <c r="Q87" s="36" t="n">
        <v>6.5</v>
      </c>
      <c r="R87" s="36" t="n">
        <v>8.300000000000001</v>
      </c>
      <c r="S87" s="36" t="n">
        <v>6.4</v>
      </c>
      <c r="T87" s="36" t="n">
        <v>5.7</v>
      </c>
      <c r="U87" s="36" t="n">
        <v>9.699999999999999</v>
      </c>
      <c r="V87" s="36" t="n">
        <v>8.300000000000001</v>
      </c>
      <c r="W87" s="36" t="n">
        <v>8.1</v>
      </c>
      <c r="X87" s="36" t="n">
        <v>10</v>
      </c>
      <c r="Y87" s="36" t="n">
        <v>4.5</v>
      </c>
      <c r="Z87" s="36" t="n">
        <v>1</v>
      </c>
      <c r="AA87" s="36" t="n">
        <v>7.6</v>
      </c>
      <c r="AB87" s="36" t="n">
        <v>3</v>
      </c>
      <c r="AC87" s="36" t="n">
        <v>2.1</v>
      </c>
      <c r="AD87" s="36" t="n">
        <v>9.4</v>
      </c>
      <c r="AE87" s="36" t="n">
        <v>8.699999999999999</v>
      </c>
      <c r="AF87" s="36" t="n">
        <v>8.699999999999999</v>
      </c>
      <c r="AG87" s="36" t="n">
        <v>6.2</v>
      </c>
      <c r="AH87" s="36" t="n">
        <v>2.1</v>
      </c>
      <c r="AI87" s="36" t="n">
        <v>8.300000000000001</v>
      </c>
      <c r="AJ87" s="36" t="n">
        <v>7.2</v>
      </c>
      <c r="AK87" s="36" t="n">
        <v>5.6</v>
      </c>
      <c r="AL87" s="36" t="n">
        <v>3.3</v>
      </c>
      <c r="AM87" s="36" t="n">
        <v>8.699999999999999</v>
      </c>
      <c r="AN87" s="36" t="n">
        <v>7.6</v>
      </c>
      <c r="AO87" s="36" t="n">
        <v>5.9</v>
      </c>
      <c r="AP87" s="36" t="n">
        <v>4.7</v>
      </c>
      <c r="AQ87" s="36" t="n">
        <v>5</v>
      </c>
      <c r="AR87" s="36" t="n">
        <v>3</v>
      </c>
      <c r="AS87" s="36" t="n">
        <v>9.4</v>
      </c>
      <c r="AT87" s="36" t="s">
        <v>1730</v>
      </c>
      <c r="AU87" s="36" t="s">
        <v>1730</v>
      </c>
      <c r="AV87" s="36" t="n">
        <v>5.6</v>
      </c>
      <c r="AW87" s="36" t="s">
        <v>1730</v>
      </c>
      <c r="AX87" s="36" t="s">
        <v>1730</v>
      </c>
      <c r="AY87" s="36" t="n">
        <v>4.7</v>
      </c>
      <c r="AZ87" s="36" t="s">
        <v>1730</v>
      </c>
      <c r="BA87" s="36" t="s">
        <v>1730</v>
      </c>
      <c r="BB87" s="36" t="n">
        <v>5</v>
      </c>
      <c r="BC87" s="36" t="n">
        <v>7.8</v>
      </c>
      <c r="BD87" s="36" t="s">
        <v>1730</v>
      </c>
      <c r="BE87" s="36" t="n">
        <v>7.6</v>
      </c>
      <c r="BF87" s="36" t="n">
        <v>7.4</v>
      </c>
      <c r="BG87" s="36" t="n">
        <v>3.7</v>
      </c>
      <c r="BH87" s="36" t="n">
        <v>3.4</v>
      </c>
      <c r="BI87" s="36" t="n">
        <v>10</v>
      </c>
      <c r="BJ87" s="36" t="s">
        <v>1730</v>
      </c>
      <c r="BK87" s="36" t="s">
        <v>1730</v>
      </c>
      <c r="BL87" s="36" t="s">
        <v>1730</v>
      </c>
      <c r="BM87" s="36" t="n">
        <v>9.4</v>
      </c>
      <c r="BN87" s="36" t="n">
        <v>8.6</v>
      </c>
      <c r="BO87" s="36" t="s">
        <v>1730</v>
      </c>
      <c r="BP87" s="36" t="n">
        <v>5.3</v>
      </c>
      <c r="BQ87" s="36" t="s">
        <v>1730</v>
      </c>
      <c r="BR87" s="36" t="s">
        <v>2037</v>
      </c>
      <c r="BS87" s="36" t="s">
        <v>2037</v>
      </c>
      <c r="BT87" s="36" t="s">
        <v>2038</v>
      </c>
      <c r="BU87" s="36" t="s">
        <v>2039</v>
      </c>
      <c r="BV87" s="36" t="n">
        <v>6430</v>
      </c>
      <c r="BW87" s="36" t="s">
        <v>177</v>
      </c>
      <c r="BX87" s="36" t="s">
        <v>1740</v>
      </c>
      <c r="BY87" s="36" t="s">
        <v>1792</v>
      </c>
    </row>
    <row r="88" spans="1:77">
      <c r="A88" s="36" t="n">
        <v>413591</v>
      </c>
      <c r="B88" s="36" t="s">
        <v>831</v>
      </c>
      <c r="C88" s="36" t="s">
        <v>828</v>
      </c>
      <c r="D88" s="36">
        <f>VLOOKUP(C88,原始数据!$A$4:$B$133,2,0)</f>
        <v/>
      </c>
      <c r="E88" s="179" t="s">
        <v>1826</v>
      </c>
      <c r="F88" s="36" t="n">
        <v>6.3</v>
      </c>
      <c r="G88" s="36" t="n">
        <v>6.6</v>
      </c>
      <c r="H88" s="36" t="n">
        <v>7.5</v>
      </c>
      <c r="I88" s="36" t="n">
        <v>9.300000000000001</v>
      </c>
      <c r="J88" s="36" t="n">
        <v>6.2</v>
      </c>
      <c r="K88" s="36" t="n">
        <v>6.5</v>
      </c>
      <c r="L88" s="47" t="n">
        <v>6.4</v>
      </c>
      <c r="M88" s="47" t="n">
        <v>3.7</v>
      </c>
      <c r="N88" s="47" t="n">
        <v>7.6</v>
      </c>
      <c r="O88" s="36" t="n">
        <v>7.7</v>
      </c>
      <c r="P88" s="36" t="n">
        <v>8.300000000000001</v>
      </c>
      <c r="Q88" s="36" t="n">
        <v>3.1</v>
      </c>
      <c r="R88" s="36" t="n">
        <v>1</v>
      </c>
      <c r="S88" s="36" t="n">
        <v>4.5</v>
      </c>
      <c r="T88" s="36" t="n">
        <v>5.7</v>
      </c>
      <c r="U88" s="36" t="n">
        <v>5.2</v>
      </c>
      <c r="V88" s="36" t="n">
        <v>8.9</v>
      </c>
      <c r="W88" s="36" t="n">
        <v>9.1</v>
      </c>
      <c r="X88" s="36" t="n">
        <v>10</v>
      </c>
      <c r="Y88" s="36" t="n">
        <v>10</v>
      </c>
      <c r="Z88" s="36" t="n">
        <v>8.5</v>
      </c>
      <c r="AA88" s="36" t="n">
        <v>7.6</v>
      </c>
      <c r="AB88" s="36" t="n">
        <v>1</v>
      </c>
      <c r="AC88" s="36" t="n">
        <v>8.800000000000001</v>
      </c>
      <c r="AD88" s="36" t="n">
        <v>8.800000000000001</v>
      </c>
      <c r="AE88" s="36" t="n">
        <v>6.5</v>
      </c>
      <c r="AF88" s="36" t="n">
        <v>5.9</v>
      </c>
      <c r="AG88" s="36" t="n">
        <v>9.1</v>
      </c>
      <c r="AH88" s="36" t="n">
        <v>3.8</v>
      </c>
      <c r="AI88" s="36" t="n">
        <v>6.5</v>
      </c>
      <c r="AJ88" s="36" t="n">
        <v>8.1</v>
      </c>
      <c r="AK88" s="36" t="n">
        <v>8</v>
      </c>
      <c r="AL88" s="36" t="n">
        <v>5</v>
      </c>
      <c r="AM88" s="36" t="n">
        <v>8.699999999999999</v>
      </c>
      <c r="AN88" s="36" t="n">
        <v>7.6</v>
      </c>
      <c r="AO88" s="36" t="n">
        <v>9.1</v>
      </c>
      <c r="AP88" s="36" t="n">
        <v>9</v>
      </c>
      <c r="AQ88" s="36" t="n">
        <v>6.9</v>
      </c>
      <c r="AR88" s="36" t="n">
        <v>4.8</v>
      </c>
      <c r="AS88" s="36" t="n">
        <v>7.7</v>
      </c>
      <c r="AT88" s="36" t="s">
        <v>1730</v>
      </c>
      <c r="AU88" s="36" t="s">
        <v>1730</v>
      </c>
      <c r="AV88" s="36" t="n">
        <v>7</v>
      </c>
      <c r="AW88" s="36" t="s">
        <v>1730</v>
      </c>
      <c r="AX88" s="36" t="s">
        <v>1730</v>
      </c>
      <c r="AY88" s="36" t="n">
        <v>7.4</v>
      </c>
      <c r="AZ88" s="36" t="s">
        <v>1730</v>
      </c>
      <c r="BA88" s="36" t="s">
        <v>1730</v>
      </c>
      <c r="BB88" s="36" t="n">
        <v>10</v>
      </c>
      <c r="BC88" s="36" t="n">
        <v>6.1</v>
      </c>
      <c r="BD88" s="36" t="s">
        <v>1730</v>
      </c>
      <c r="BE88" s="36" t="n">
        <v>2.7</v>
      </c>
      <c r="BF88" s="36" t="n">
        <v>6.9</v>
      </c>
      <c r="BG88" s="36" t="n">
        <v>5.9</v>
      </c>
      <c r="BH88" s="36" t="n">
        <v>7.8</v>
      </c>
      <c r="BI88" s="36" t="n">
        <v>9.1</v>
      </c>
      <c r="BJ88" s="36" t="s">
        <v>1730</v>
      </c>
      <c r="BK88" s="36" t="s">
        <v>1730</v>
      </c>
      <c r="BL88" s="36" t="s">
        <v>1730</v>
      </c>
      <c r="BM88" s="36" t="n">
        <v>7.3</v>
      </c>
      <c r="BN88" s="36" t="n">
        <v>10</v>
      </c>
      <c r="BO88" s="36" t="s">
        <v>1730</v>
      </c>
      <c r="BP88" s="36" t="n">
        <v>8</v>
      </c>
      <c r="BQ88" s="36" t="s">
        <v>1730</v>
      </c>
      <c r="BR88" s="36" t="s">
        <v>2040</v>
      </c>
      <c r="BS88" s="36" t="s">
        <v>2040</v>
      </c>
      <c r="BT88" s="36" t="s">
        <v>2041</v>
      </c>
      <c r="BU88" s="36" t="s">
        <v>2042</v>
      </c>
      <c r="BV88" s="36" t="n">
        <v>3764</v>
      </c>
      <c r="BW88" s="36" t="s">
        <v>177</v>
      </c>
      <c r="BX88" s="36" t="s">
        <v>1791</v>
      </c>
      <c r="BY88" s="36" t="s">
        <v>1735</v>
      </c>
    </row>
    <row r="89" spans="1:77">
      <c r="A89" s="36" t="n">
        <v>413591</v>
      </c>
      <c r="B89" s="36" t="s">
        <v>838</v>
      </c>
      <c r="C89" s="36" t="s">
        <v>835</v>
      </c>
      <c r="D89" s="36">
        <f>VLOOKUP(C89,原始数据!$A$4:$B$133,2,0)</f>
        <v/>
      </c>
      <c r="E89" s="179" t="s">
        <v>1766</v>
      </c>
      <c r="F89" s="36" t="n">
        <v>8.199999999999999</v>
      </c>
      <c r="G89" s="36" t="n">
        <v>4.8</v>
      </c>
      <c r="H89" s="36" t="n">
        <v>5.7</v>
      </c>
      <c r="I89" s="36" t="n">
        <v>8.699999999999999</v>
      </c>
      <c r="J89" s="36" t="n">
        <v>9.1</v>
      </c>
      <c r="K89" s="36" t="n">
        <v>7.7</v>
      </c>
      <c r="L89" s="47" t="n">
        <v>9.1</v>
      </c>
      <c r="M89" s="47" t="n">
        <v>7.3</v>
      </c>
      <c r="N89" s="47" t="n">
        <v>7.6</v>
      </c>
      <c r="O89" s="36" t="n">
        <v>7.7</v>
      </c>
      <c r="P89" s="36" t="n">
        <v>6.3</v>
      </c>
      <c r="Q89" s="36" t="n">
        <v>3.1</v>
      </c>
      <c r="R89" s="36" t="n">
        <v>8.9</v>
      </c>
      <c r="S89" s="36" t="n">
        <v>6.4</v>
      </c>
      <c r="T89" s="36" t="n">
        <v>5.7</v>
      </c>
      <c r="U89" s="36" t="n">
        <v>8.5</v>
      </c>
      <c r="V89" s="36" t="n">
        <v>9.5</v>
      </c>
      <c r="W89" s="36" t="n">
        <v>7.2</v>
      </c>
      <c r="X89" s="36" t="n">
        <v>10</v>
      </c>
      <c r="Y89" s="36" t="n">
        <v>6.5</v>
      </c>
      <c r="Z89" s="36" t="n">
        <v>6.5</v>
      </c>
      <c r="AA89" s="36" t="n">
        <v>1.4</v>
      </c>
      <c r="AB89" s="36" t="n">
        <v>1</v>
      </c>
      <c r="AC89" s="36" t="n">
        <v>7.2</v>
      </c>
      <c r="AD89" s="36" t="n">
        <v>8.1</v>
      </c>
      <c r="AE89" s="36" t="n">
        <v>8.699999999999999</v>
      </c>
      <c r="AF89" s="36" t="n">
        <v>8.699999999999999</v>
      </c>
      <c r="AG89" s="36" t="n">
        <v>8.1</v>
      </c>
      <c r="AH89" s="36" t="n">
        <v>4.4</v>
      </c>
      <c r="AI89" s="36" t="n">
        <v>9.5</v>
      </c>
      <c r="AJ89" s="36" t="n">
        <v>6.2</v>
      </c>
      <c r="AK89" s="36" t="n">
        <v>6.8</v>
      </c>
      <c r="AL89" s="36" t="n">
        <v>6.7</v>
      </c>
      <c r="AM89" s="36" t="n">
        <v>8.699999999999999</v>
      </c>
      <c r="AN89" s="36" t="n">
        <v>7.6</v>
      </c>
      <c r="AO89" s="36" t="n">
        <v>7.5</v>
      </c>
      <c r="AP89" s="36" t="n">
        <v>9</v>
      </c>
      <c r="AQ89" s="36" t="n">
        <v>6.9</v>
      </c>
      <c r="AR89" s="36" t="n">
        <v>4.8</v>
      </c>
      <c r="AS89" s="36" t="n">
        <v>9.1</v>
      </c>
      <c r="AT89" s="36" t="s">
        <v>1730</v>
      </c>
      <c r="AU89" s="36" t="s">
        <v>1730</v>
      </c>
      <c r="AV89" s="36" t="n">
        <v>8.4</v>
      </c>
      <c r="AW89" s="36" t="s">
        <v>1730</v>
      </c>
      <c r="AX89" s="36" t="s">
        <v>1730</v>
      </c>
      <c r="AY89" s="36" t="n">
        <v>6.6</v>
      </c>
      <c r="AZ89" s="36" t="s">
        <v>1730</v>
      </c>
      <c r="BA89" s="36" t="s">
        <v>1730</v>
      </c>
      <c r="BB89" s="36" t="n">
        <v>9</v>
      </c>
      <c r="BC89" s="36" t="n">
        <v>9.5</v>
      </c>
      <c r="BD89" s="36" t="s">
        <v>1730</v>
      </c>
      <c r="BE89" s="36" t="n">
        <v>7.9</v>
      </c>
      <c r="BF89" s="36" t="n">
        <v>5.8</v>
      </c>
      <c r="BG89" s="36" t="n">
        <v>2.1</v>
      </c>
      <c r="BH89" s="36" t="n">
        <v>7.8</v>
      </c>
      <c r="BI89" s="36" t="n">
        <v>10</v>
      </c>
      <c r="BJ89" s="36" t="s">
        <v>1730</v>
      </c>
      <c r="BK89" s="36" t="s">
        <v>1730</v>
      </c>
      <c r="BL89" s="36" t="s">
        <v>1730</v>
      </c>
      <c r="BM89" s="36" t="n">
        <v>8.9</v>
      </c>
      <c r="BN89" s="36" t="n">
        <v>9.5</v>
      </c>
      <c r="BO89" s="36" t="s">
        <v>1730</v>
      </c>
      <c r="BP89" s="36" t="n">
        <v>7.2</v>
      </c>
      <c r="BQ89" s="36" t="s">
        <v>1730</v>
      </c>
      <c r="BR89" s="36" t="s">
        <v>2043</v>
      </c>
      <c r="BS89" s="36" t="s">
        <v>2043</v>
      </c>
      <c r="BT89" s="36" t="s">
        <v>2044</v>
      </c>
      <c r="BU89" s="36" t="s">
        <v>2045</v>
      </c>
      <c r="BV89" s="36" t="n">
        <v>4173</v>
      </c>
      <c r="BW89" s="36" t="s">
        <v>177</v>
      </c>
      <c r="BX89" s="36" t="s">
        <v>1798</v>
      </c>
      <c r="BY89" s="36" t="s">
        <v>1798</v>
      </c>
    </row>
    <row r="90" spans="1:77">
      <c r="A90" s="36" t="n">
        <v>413591</v>
      </c>
      <c r="B90" s="36" t="s">
        <v>844</v>
      </c>
      <c r="C90" s="36" t="s">
        <v>841</v>
      </c>
      <c r="D90" s="36">
        <f>VLOOKUP(C90,原始数据!$A$4:$B$133,2,0)</f>
        <v/>
      </c>
      <c r="E90" s="179" t="s">
        <v>2046</v>
      </c>
      <c r="F90" s="36" t="n">
        <v>8.199999999999999</v>
      </c>
      <c r="G90" s="36" t="n">
        <v>4.8</v>
      </c>
      <c r="H90" s="36" t="n">
        <v>7.5</v>
      </c>
      <c r="I90" s="36" t="n">
        <v>7.4</v>
      </c>
      <c r="J90" s="36" t="n">
        <v>6.2</v>
      </c>
      <c r="K90" s="36" t="n">
        <v>5.8</v>
      </c>
      <c r="L90" s="47" t="n">
        <v>6.4</v>
      </c>
      <c r="M90" s="47" t="n">
        <v>5.5</v>
      </c>
      <c r="N90" s="47" t="n">
        <v>5.7</v>
      </c>
      <c r="O90" s="36" t="n">
        <v>7.1</v>
      </c>
      <c r="P90" s="36" t="n">
        <v>6.3</v>
      </c>
      <c r="Q90" s="36" t="n">
        <v>8.1</v>
      </c>
      <c r="R90" s="36" t="n">
        <v>7.7</v>
      </c>
      <c r="S90" s="36" t="n">
        <v>6.4</v>
      </c>
      <c r="T90" s="36" t="n">
        <v>9.199999999999999</v>
      </c>
      <c r="U90" s="36" t="n">
        <v>3</v>
      </c>
      <c r="V90" s="36" t="n">
        <v>7.1</v>
      </c>
      <c r="W90" s="36" t="n">
        <v>7.2</v>
      </c>
      <c r="X90" s="36" t="n">
        <v>8.5</v>
      </c>
      <c r="Y90" s="36" t="n">
        <v>1</v>
      </c>
      <c r="Z90" s="36" t="n">
        <v>4.5</v>
      </c>
      <c r="AA90" s="36" t="n">
        <v>4.2</v>
      </c>
      <c r="AB90" s="36" t="n">
        <v>7.3</v>
      </c>
      <c r="AC90" s="36" t="n">
        <v>7.2</v>
      </c>
      <c r="AD90" s="36" t="n">
        <v>6.8</v>
      </c>
      <c r="AE90" s="36" t="n">
        <v>3.8</v>
      </c>
      <c r="AF90" s="36" t="n">
        <v>8</v>
      </c>
      <c r="AG90" s="36" t="n">
        <v>5.3</v>
      </c>
      <c r="AH90" s="36" t="n">
        <v>1</v>
      </c>
      <c r="AI90" s="36" t="n">
        <v>6.5</v>
      </c>
      <c r="AJ90" s="36" t="n">
        <v>7.2</v>
      </c>
      <c r="AK90" s="36" t="n">
        <v>5.6</v>
      </c>
      <c r="AL90" s="36" t="n">
        <v>2.7</v>
      </c>
      <c r="AM90" s="36" t="n">
        <v>5.8</v>
      </c>
      <c r="AN90" s="36" t="n">
        <v>7.6</v>
      </c>
      <c r="AO90" s="36" t="n">
        <v>5.9</v>
      </c>
      <c r="AP90" s="36" t="n">
        <v>5.8</v>
      </c>
      <c r="AQ90" s="36" t="n">
        <v>6.9</v>
      </c>
      <c r="AR90" s="36" t="n">
        <v>3</v>
      </c>
      <c r="AS90" s="36" t="n">
        <v>6.7</v>
      </c>
      <c r="AT90" s="36" t="s">
        <v>1730</v>
      </c>
      <c r="AU90" s="36" t="s">
        <v>1730</v>
      </c>
      <c r="AV90" s="36" t="n">
        <v>3.5</v>
      </c>
      <c r="AW90" s="36" t="s">
        <v>1730</v>
      </c>
      <c r="AX90" s="36" t="s">
        <v>1730</v>
      </c>
      <c r="AY90" s="36" t="n">
        <v>7.5</v>
      </c>
      <c r="AZ90" s="36" t="s">
        <v>1730</v>
      </c>
      <c r="BA90" s="36" t="s">
        <v>1730</v>
      </c>
      <c r="BB90" s="36" t="n">
        <v>4.2</v>
      </c>
      <c r="BC90" s="36" t="n">
        <v>6.1</v>
      </c>
      <c r="BD90" s="36" t="s">
        <v>1730</v>
      </c>
      <c r="BE90" s="36" t="n">
        <v>9.1</v>
      </c>
      <c r="BF90" s="36" t="n">
        <v>8.300000000000001</v>
      </c>
      <c r="BG90" s="36" t="n">
        <v>6.6</v>
      </c>
      <c r="BH90" s="36" t="n">
        <v>5</v>
      </c>
      <c r="BI90" s="36" t="n">
        <v>5.9</v>
      </c>
      <c r="BJ90" s="36" t="s">
        <v>1730</v>
      </c>
      <c r="BK90" s="36" t="s">
        <v>1730</v>
      </c>
      <c r="BL90" s="36" t="s">
        <v>1730</v>
      </c>
      <c r="BM90" s="36" t="n">
        <v>6.3</v>
      </c>
      <c r="BN90" s="36" t="n">
        <v>7</v>
      </c>
      <c r="BO90" s="36" t="s">
        <v>1730</v>
      </c>
      <c r="BP90" s="36" t="n">
        <v>5</v>
      </c>
      <c r="BQ90" s="36" t="s">
        <v>1730</v>
      </c>
      <c r="BR90" s="36" t="s">
        <v>2047</v>
      </c>
      <c r="BS90" s="36" t="s">
        <v>2047</v>
      </c>
      <c r="BT90" s="36" t="s">
        <v>2048</v>
      </c>
      <c r="BU90" s="36" t="s">
        <v>2049</v>
      </c>
      <c r="BV90" s="36" t="n">
        <v>5191</v>
      </c>
      <c r="BW90" s="36" t="s">
        <v>121</v>
      </c>
      <c r="BX90" s="36" t="s">
        <v>1797</v>
      </c>
      <c r="BY90" s="36" t="s">
        <v>1750</v>
      </c>
    </row>
    <row r="91" spans="1:77">
      <c r="A91" s="36" t="n">
        <v>413591</v>
      </c>
      <c r="B91" s="36" t="s">
        <v>850</v>
      </c>
      <c r="C91" s="36" t="s">
        <v>847</v>
      </c>
      <c r="D91" s="36">
        <f>VLOOKUP(C91,原始数据!$A$4:$B$133,2,0)</f>
        <v/>
      </c>
      <c r="E91" s="179" t="s">
        <v>1811</v>
      </c>
      <c r="F91" s="36" t="n">
        <v>2.5</v>
      </c>
      <c r="G91" s="36" t="n">
        <v>3</v>
      </c>
      <c r="H91" s="36" t="n">
        <v>5.7</v>
      </c>
      <c r="I91" s="36" t="n">
        <v>4.9</v>
      </c>
      <c r="J91" s="36" t="n">
        <v>4.8</v>
      </c>
      <c r="K91" s="36" t="n">
        <v>5.2</v>
      </c>
      <c r="L91" s="47" t="n">
        <v>5.5</v>
      </c>
      <c r="M91" s="47" t="n">
        <v>5.5</v>
      </c>
      <c r="N91" s="47" t="n">
        <v>1</v>
      </c>
      <c r="O91" s="36" t="n">
        <v>1.5</v>
      </c>
      <c r="P91" s="36" t="n">
        <v>4.4</v>
      </c>
      <c r="Q91" s="36" t="n">
        <v>8.1</v>
      </c>
      <c r="R91" s="36" t="n">
        <v>6</v>
      </c>
      <c r="S91" s="36" t="n">
        <v>4.5</v>
      </c>
      <c r="T91" s="36" t="n">
        <v>9.199999999999999</v>
      </c>
      <c r="U91" s="36" t="n">
        <v>9.699999999999999</v>
      </c>
      <c r="V91" s="36" t="n">
        <v>5.3</v>
      </c>
      <c r="W91" s="36" t="n">
        <v>9.1</v>
      </c>
      <c r="X91" s="36" t="n">
        <v>8.5</v>
      </c>
      <c r="Y91" s="36" t="n">
        <v>6.5</v>
      </c>
      <c r="Z91" s="36" t="n">
        <v>8.5</v>
      </c>
      <c r="AA91" s="36" t="n">
        <v>5.5</v>
      </c>
      <c r="AB91" s="36" t="n">
        <v>5.8</v>
      </c>
      <c r="AC91" s="36" t="n">
        <v>7.2</v>
      </c>
      <c r="AD91" s="36" t="n">
        <v>5.4</v>
      </c>
      <c r="AE91" s="36" t="n">
        <v>4.9</v>
      </c>
      <c r="AF91" s="36" t="n">
        <v>5.9</v>
      </c>
      <c r="AG91" s="36" t="n">
        <v>6.2</v>
      </c>
      <c r="AH91" s="36" t="n">
        <v>4.9</v>
      </c>
      <c r="AI91" s="36" t="n">
        <v>6.5</v>
      </c>
      <c r="AJ91" s="36" t="n">
        <v>8.1</v>
      </c>
      <c r="AK91" s="36" t="n">
        <v>4.4</v>
      </c>
      <c r="AL91" s="36" t="n">
        <v>3.3</v>
      </c>
      <c r="AM91" s="36" t="n">
        <v>2.2</v>
      </c>
      <c r="AN91" s="36" t="n">
        <v>9.199999999999999</v>
      </c>
      <c r="AO91" s="36" t="n">
        <v>7.5</v>
      </c>
      <c r="AP91" s="36" t="n">
        <v>2.5</v>
      </c>
      <c r="AQ91" s="36" t="n">
        <v>6.9</v>
      </c>
      <c r="AR91" s="36" t="n">
        <v>4.8</v>
      </c>
      <c r="AS91" s="36" t="n">
        <v>4.9</v>
      </c>
      <c r="AT91" s="36" t="s">
        <v>1730</v>
      </c>
      <c r="AU91" s="36" t="s">
        <v>1730</v>
      </c>
      <c r="AV91" s="36" t="n">
        <v>6.1</v>
      </c>
      <c r="AW91" s="36" t="s">
        <v>1730</v>
      </c>
      <c r="AX91" s="36" t="s">
        <v>1730</v>
      </c>
      <c r="AY91" s="36" t="n">
        <v>2.8</v>
      </c>
      <c r="AZ91" s="36" t="s">
        <v>1730</v>
      </c>
      <c r="BA91" s="36" t="s">
        <v>1730</v>
      </c>
      <c r="BB91" s="36" t="n">
        <v>9.199999999999999</v>
      </c>
      <c r="BC91" s="36" t="n">
        <v>3.1</v>
      </c>
      <c r="BD91" s="36" t="s">
        <v>1730</v>
      </c>
      <c r="BE91" s="36" t="n">
        <v>7.2</v>
      </c>
      <c r="BF91" s="36" t="n">
        <v>4.1</v>
      </c>
      <c r="BG91" s="36" t="n">
        <v>6.5</v>
      </c>
      <c r="BH91" s="36" t="n">
        <v>4.2</v>
      </c>
      <c r="BI91" s="36" t="n">
        <v>9.6</v>
      </c>
      <c r="BJ91" s="36" t="s">
        <v>1730</v>
      </c>
      <c r="BK91" s="36" t="s">
        <v>1730</v>
      </c>
      <c r="BL91" s="36" t="s">
        <v>1730</v>
      </c>
      <c r="BM91" s="36" t="n">
        <v>5.4</v>
      </c>
      <c r="BN91" s="36" t="n">
        <v>6.8</v>
      </c>
      <c r="BO91" s="36" t="s">
        <v>1730</v>
      </c>
      <c r="BP91" s="36" t="n">
        <v>5.1</v>
      </c>
      <c r="BQ91" s="36" t="s">
        <v>1730</v>
      </c>
      <c r="BR91" s="36" t="s">
        <v>2050</v>
      </c>
      <c r="BS91" s="36" t="s">
        <v>2050</v>
      </c>
      <c r="BT91" s="36" t="s">
        <v>2051</v>
      </c>
      <c r="BU91" s="36" t="s">
        <v>2052</v>
      </c>
      <c r="BV91" s="36" t="n">
        <v>5360</v>
      </c>
      <c r="BW91" s="36" t="s">
        <v>121</v>
      </c>
      <c r="BX91" s="36" t="s">
        <v>1775</v>
      </c>
      <c r="BY91" s="36" t="s">
        <v>1905</v>
      </c>
    </row>
    <row r="92" spans="1:77">
      <c r="A92" s="36" t="n">
        <v>413591</v>
      </c>
      <c r="B92" s="36" t="s">
        <v>856</v>
      </c>
      <c r="C92" s="36" t="s">
        <v>853</v>
      </c>
      <c r="D92" s="36">
        <f>VLOOKUP(C92,原始数据!$A$4:$B$133,2,0)</f>
        <v/>
      </c>
      <c r="E92" s="179" t="s">
        <v>1876</v>
      </c>
      <c r="F92" s="36" t="n">
        <v>4.4</v>
      </c>
      <c r="G92" s="36" t="n">
        <v>4.8</v>
      </c>
      <c r="H92" s="36" t="n">
        <v>5.7</v>
      </c>
      <c r="I92" s="36" t="n">
        <v>6.2</v>
      </c>
      <c r="J92" s="36" t="n">
        <v>5.5</v>
      </c>
      <c r="K92" s="36" t="n">
        <v>5.8</v>
      </c>
      <c r="L92" s="47" t="n">
        <v>1</v>
      </c>
      <c r="M92" s="47" t="n">
        <v>3.7</v>
      </c>
      <c r="N92" s="47" t="n">
        <v>6.3</v>
      </c>
      <c r="O92" s="36" t="n">
        <v>4.6</v>
      </c>
      <c r="P92" s="36" t="n">
        <v>2.4</v>
      </c>
      <c r="Q92" s="36" t="n">
        <v>6.5</v>
      </c>
      <c r="R92" s="36" t="n">
        <v>4.8</v>
      </c>
      <c r="S92" s="36" t="n">
        <v>4.5</v>
      </c>
      <c r="T92" s="36" t="n">
        <v>9.199999999999999</v>
      </c>
      <c r="U92" s="36" t="n">
        <v>3.5</v>
      </c>
      <c r="V92" s="36" t="n">
        <v>7.1</v>
      </c>
      <c r="W92" s="36" t="n">
        <v>9.1</v>
      </c>
      <c r="X92" s="36" t="n">
        <v>10</v>
      </c>
      <c r="Y92" s="36" t="n">
        <v>4.5</v>
      </c>
      <c r="Z92" s="36" t="n">
        <v>8.5</v>
      </c>
      <c r="AA92" s="36" t="n">
        <v>6.9</v>
      </c>
      <c r="AB92" s="36" t="n">
        <v>3</v>
      </c>
      <c r="AC92" s="36" t="n">
        <v>5.5</v>
      </c>
      <c r="AD92" s="36" t="n">
        <v>5.4</v>
      </c>
      <c r="AE92" s="36" t="n">
        <v>4.9</v>
      </c>
      <c r="AF92" s="36" t="n">
        <v>5.9</v>
      </c>
      <c r="AG92" s="36" t="n">
        <v>7.2</v>
      </c>
      <c r="AH92" s="36" t="n">
        <v>3.8</v>
      </c>
      <c r="AI92" s="36" t="n">
        <v>5.9</v>
      </c>
      <c r="AJ92" s="36" t="n">
        <v>8.1</v>
      </c>
      <c r="AK92" s="36" t="n">
        <v>6.8</v>
      </c>
      <c r="AL92" s="36" t="n">
        <v>5.6</v>
      </c>
      <c r="AM92" s="36" t="n">
        <v>6.9</v>
      </c>
      <c r="AN92" s="36" t="n">
        <v>7.6</v>
      </c>
      <c r="AO92" s="36" t="n">
        <v>5.9</v>
      </c>
      <c r="AP92" s="36" t="n">
        <v>3.1</v>
      </c>
      <c r="AQ92" s="36" t="n">
        <v>5</v>
      </c>
      <c r="AR92" s="36" t="n">
        <v>6.5</v>
      </c>
      <c r="AS92" s="36" t="n">
        <v>5.9</v>
      </c>
      <c r="AT92" s="36" t="s">
        <v>1730</v>
      </c>
      <c r="AU92" s="36" t="s">
        <v>1730</v>
      </c>
      <c r="AV92" s="36" t="n">
        <v>5.7</v>
      </c>
      <c r="AW92" s="36" t="s">
        <v>1730</v>
      </c>
      <c r="AX92" s="36" t="s">
        <v>1730</v>
      </c>
      <c r="AY92" s="36" t="n">
        <v>4.7</v>
      </c>
      <c r="AZ92" s="36" t="s">
        <v>1730</v>
      </c>
      <c r="BA92" s="36" t="s">
        <v>1730</v>
      </c>
      <c r="BB92" s="36" t="n">
        <v>9</v>
      </c>
      <c r="BC92" s="36" t="n">
        <v>2.6</v>
      </c>
      <c r="BD92" s="36" t="s">
        <v>1730</v>
      </c>
      <c r="BE92" s="36" t="n">
        <v>6.6</v>
      </c>
      <c r="BF92" s="36" t="n">
        <v>3.8</v>
      </c>
      <c r="BG92" s="36" t="n">
        <v>5</v>
      </c>
      <c r="BH92" s="36" t="n">
        <v>4.4</v>
      </c>
      <c r="BI92" s="36" t="n">
        <v>7.2</v>
      </c>
      <c r="BJ92" s="36" t="s">
        <v>1730</v>
      </c>
      <c r="BK92" s="36" t="s">
        <v>1730</v>
      </c>
      <c r="BL92" s="36" t="s">
        <v>1730</v>
      </c>
      <c r="BM92" s="36" t="n">
        <v>5.4</v>
      </c>
      <c r="BN92" s="36" t="n">
        <v>7.6</v>
      </c>
      <c r="BO92" s="36" t="s">
        <v>1730</v>
      </c>
      <c r="BP92" s="36" t="n">
        <v>7.6</v>
      </c>
      <c r="BQ92" s="36" t="s">
        <v>1730</v>
      </c>
      <c r="BR92" s="36" t="s">
        <v>2053</v>
      </c>
      <c r="BS92" s="36" t="s">
        <v>2053</v>
      </c>
      <c r="BT92" s="36" t="s">
        <v>2054</v>
      </c>
      <c r="BU92" s="36" t="s">
        <v>2055</v>
      </c>
      <c r="BV92" s="36" t="n">
        <v>6655</v>
      </c>
      <c r="BW92" s="36" t="s">
        <v>121</v>
      </c>
      <c r="BX92" s="36" t="s">
        <v>1810</v>
      </c>
      <c r="BY92" s="36" t="s">
        <v>1735</v>
      </c>
    </row>
    <row r="93" spans="1:77">
      <c r="A93" s="36" t="n">
        <v>413591</v>
      </c>
      <c r="B93" s="36" t="s">
        <v>862</v>
      </c>
      <c r="C93" s="36" t="s">
        <v>859</v>
      </c>
      <c r="D93" s="36">
        <f>VLOOKUP(C93,原始数据!$A$4:$B$133,2,0)</f>
        <v/>
      </c>
      <c r="E93" s="179" t="s">
        <v>1826</v>
      </c>
      <c r="F93" s="36" t="n">
        <v>6.3</v>
      </c>
      <c r="G93" s="36" t="n">
        <v>4.8</v>
      </c>
      <c r="H93" s="36" t="n">
        <v>4</v>
      </c>
      <c r="I93" s="36" t="n">
        <v>6.8</v>
      </c>
      <c r="J93" s="36" t="n">
        <v>9.1</v>
      </c>
      <c r="K93" s="36" t="n">
        <v>8.4</v>
      </c>
      <c r="L93" s="47" t="n">
        <v>4.6</v>
      </c>
      <c r="M93" s="47" t="n">
        <v>5.5</v>
      </c>
      <c r="N93" s="47" t="n">
        <v>8.300000000000001</v>
      </c>
      <c r="O93" s="36" t="n">
        <v>8.300000000000001</v>
      </c>
      <c r="P93" s="36" t="n">
        <v>10</v>
      </c>
      <c r="Q93" s="36" t="n">
        <v>4.8</v>
      </c>
      <c r="R93" s="36" t="n">
        <v>6.6</v>
      </c>
      <c r="S93" s="36" t="n">
        <v>6.4</v>
      </c>
      <c r="T93" s="36" t="n">
        <v>7.5</v>
      </c>
      <c r="U93" s="36" t="n">
        <v>8.5</v>
      </c>
      <c r="V93" s="36" t="n">
        <v>7.7</v>
      </c>
      <c r="W93" s="36" t="n">
        <v>9.1</v>
      </c>
      <c r="X93" s="36" t="n">
        <v>8.5</v>
      </c>
      <c r="Y93" s="36" t="n">
        <v>2.5</v>
      </c>
      <c r="Z93" s="36" t="n">
        <v>8.5</v>
      </c>
      <c r="AA93" s="36" t="n">
        <v>7.6</v>
      </c>
      <c r="AB93" s="36" t="n">
        <v>2.2</v>
      </c>
      <c r="AC93" s="36" t="n">
        <v>5.5</v>
      </c>
      <c r="AD93" s="36" t="n">
        <v>6.8</v>
      </c>
      <c r="AE93" s="36" t="n">
        <v>7.1</v>
      </c>
      <c r="AF93" s="36" t="n">
        <v>8.699999999999999</v>
      </c>
      <c r="AG93" s="36" t="n">
        <v>4.4</v>
      </c>
      <c r="AH93" s="36" t="n">
        <v>3.2</v>
      </c>
      <c r="AI93" s="36" t="n">
        <v>8.9</v>
      </c>
      <c r="AJ93" s="36" t="n">
        <v>8.1</v>
      </c>
      <c r="AK93" s="36" t="n">
        <v>5.6</v>
      </c>
      <c r="AL93" s="36" t="n">
        <v>5.6</v>
      </c>
      <c r="AM93" s="36" t="n">
        <v>8.1</v>
      </c>
      <c r="AN93" s="36" t="n">
        <v>7.6</v>
      </c>
      <c r="AO93" s="36" t="n">
        <v>9.1</v>
      </c>
      <c r="AP93" s="36" t="n">
        <v>8</v>
      </c>
      <c r="AQ93" s="36" t="n">
        <v>5</v>
      </c>
      <c r="AR93" s="36" t="n">
        <v>6.5</v>
      </c>
      <c r="AS93" s="36" t="n">
        <v>8.699999999999999</v>
      </c>
      <c r="AT93" s="36" t="s">
        <v>1730</v>
      </c>
      <c r="AU93" s="36" t="s">
        <v>1730</v>
      </c>
      <c r="AV93" s="36" t="n">
        <v>5.5</v>
      </c>
      <c r="AW93" s="36" t="s">
        <v>1730</v>
      </c>
      <c r="AX93" s="36" t="s">
        <v>1730</v>
      </c>
      <c r="AY93" s="36" t="n">
        <v>4.8</v>
      </c>
      <c r="AZ93" s="36" t="s">
        <v>1730</v>
      </c>
      <c r="BA93" s="36" t="s">
        <v>1730</v>
      </c>
      <c r="BB93" s="36" t="n">
        <v>7.1</v>
      </c>
      <c r="BC93" s="36" t="n">
        <v>6.5</v>
      </c>
      <c r="BD93" s="36" t="s">
        <v>1730</v>
      </c>
      <c r="BE93" s="36" t="n">
        <v>7.6</v>
      </c>
      <c r="BF93" s="36" t="n">
        <v>9.1</v>
      </c>
      <c r="BG93" s="36" t="n">
        <v>4.9</v>
      </c>
      <c r="BH93" s="36" t="n">
        <v>7.2</v>
      </c>
      <c r="BI93" s="36" t="n">
        <v>10</v>
      </c>
      <c r="BJ93" s="36" t="s">
        <v>1730</v>
      </c>
      <c r="BK93" s="36" t="s">
        <v>1730</v>
      </c>
      <c r="BL93" s="36" t="s">
        <v>1730</v>
      </c>
      <c r="BM93" s="36" t="n">
        <v>7.8</v>
      </c>
      <c r="BN93" s="36" t="n">
        <v>10</v>
      </c>
      <c r="BO93" s="36" t="s">
        <v>1730</v>
      </c>
      <c r="BP93" s="36" t="n">
        <v>7</v>
      </c>
      <c r="BQ93" s="36" t="s">
        <v>1730</v>
      </c>
      <c r="BR93" s="36" t="s">
        <v>2056</v>
      </c>
      <c r="BS93" s="36" t="s">
        <v>2056</v>
      </c>
      <c r="BT93" s="36" t="s">
        <v>2057</v>
      </c>
      <c r="BU93" s="36" t="s">
        <v>2058</v>
      </c>
      <c r="BV93" s="36" t="n">
        <v>7076</v>
      </c>
      <c r="BW93" s="36" t="s">
        <v>335</v>
      </c>
      <c r="BX93" s="36" t="s">
        <v>1791</v>
      </c>
      <c r="BY93" s="36" t="s">
        <v>1798</v>
      </c>
    </row>
    <row r="94" spans="1:77">
      <c r="A94" s="36" t="n">
        <v>413591</v>
      </c>
      <c r="B94" s="36" t="s">
        <v>869</v>
      </c>
      <c r="C94" s="36" t="s">
        <v>866</v>
      </c>
      <c r="D94" s="36">
        <f>VLOOKUP(C94,原始数据!$A$4:$B$133,2,0)</f>
        <v/>
      </c>
      <c r="E94" s="179" t="s">
        <v>1826</v>
      </c>
      <c r="F94" s="36" t="n">
        <v>4.4</v>
      </c>
      <c r="G94" s="36" t="n">
        <v>6.6</v>
      </c>
      <c r="H94" s="36" t="n">
        <v>5.7</v>
      </c>
      <c r="I94" s="36" t="n">
        <v>5.5</v>
      </c>
      <c r="J94" s="36" t="n">
        <v>4.8</v>
      </c>
      <c r="K94" s="36" t="n">
        <v>6.5</v>
      </c>
      <c r="L94" s="47" t="n">
        <v>6.4</v>
      </c>
      <c r="M94" s="47" t="n">
        <v>7.3</v>
      </c>
      <c r="N94" s="47" t="n">
        <v>6.3</v>
      </c>
      <c r="O94" s="36" t="n">
        <v>5.8</v>
      </c>
      <c r="P94" s="36" t="n">
        <v>8.300000000000001</v>
      </c>
      <c r="Q94" s="36" t="n">
        <v>3.1</v>
      </c>
      <c r="R94" s="36" t="n">
        <v>6</v>
      </c>
      <c r="S94" s="36" t="n">
        <v>6.4</v>
      </c>
      <c r="T94" s="36" t="n">
        <v>5.7</v>
      </c>
      <c r="U94" s="36" t="n">
        <v>6.3</v>
      </c>
      <c r="V94" s="36" t="n">
        <v>7.7</v>
      </c>
      <c r="W94" s="36" t="n">
        <v>7.2</v>
      </c>
      <c r="X94" s="36" t="n">
        <v>8.5</v>
      </c>
      <c r="Y94" s="36" t="n">
        <v>10</v>
      </c>
      <c r="Z94" s="36" t="n">
        <v>10</v>
      </c>
      <c r="AA94" s="36" t="n">
        <v>4.9</v>
      </c>
      <c r="AB94" s="36" t="n">
        <v>1.5</v>
      </c>
      <c r="AC94" s="36" t="n">
        <v>8.800000000000001</v>
      </c>
      <c r="AD94" s="36" t="n">
        <v>6.1</v>
      </c>
      <c r="AE94" s="36" t="n">
        <v>5.4</v>
      </c>
      <c r="AF94" s="36" t="n">
        <v>4.5</v>
      </c>
      <c r="AG94" s="36" t="n">
        <v>7.2</v>
      </c>
      <c r="AH94" s="36" t="n">
        <v>5.5</v>
      </c>
      <c r="AI94" s="36" t="n">
        <v>6.5</v>
      </c>
      <c r="AJ94" s="36" t="n">
        <v>7.2</v>
      </c>
      <c r="AK94" s="36" t="n">
        <v>5.6</v>
      </c>
      <c r="AL94" s="36" t="n">
        <v>3.8</v>
      </c>
      <c r="AM94" s="36" t="n">
        <v>5.2</v>
      </c>
      <c r="AN94" s="36" t="n">
        <v>7.6</v>
      </c>
      <c r="AO94" s="36" t="n">
        <v>5.9</v>
      </c>
      <c r="AP94" s="36" t="n">
        <v>5.8</v>
      </c>
      <c r="AQ94" s="36" t="n">
        <v>8.699999999999999</v>
      </c>
      <c r="AR94" s="36" t="n">
        <v>4.8</v>
      </c>
      <c r="AS94" s="36" t="n">
        <v>5.6</v>
      </c>
      <c r="AT94" s="36" t="s">
        <v>1730</v>
      </c>
      <c r="AU94" s="36" t="s">
        <v>1730</v>
      </c>
      <c r="AV94" s="36" t="n">
        <v>6.9</v>
      </c>
      <c r="AW94" s="36" t="s">
        <v>1730</v>
      </c>
      <c r="AX94" s="36" t="s">
        <v>1730</v>
      </c>
      <c r="AY94" s="36" t="n">
        <v>5.6</v>
      </c>
      <c r="AZ94" s="36" t="s">
        <v>1730</v>
      </c>
      <c r="BA94" s="36" t="s">
        <v>1730</v>
      </c>
      <c r="BB94" s="36" t="n">
        <v>10</v>
      </c>
      <c r="BC94" s="36" t="n">
        <v>7.3</v>
      </c>
      <c r="BD94" s="36" t="s">
        <v>1730</v>
      </c>
      <c r="BE94" s="36" t="n">
        <v>6.3</v>
      </c>
      <c r="BF94" s="36" t="n">
        <v>5.9</v>
      </c>
      <c r="BG94" s="36" t="n">
        <v>4.9</v>
      </c>
      <c r="BH94" s="36" t="n">
        <v>7</v>
      </c>
      <c r="BI94" s="36" t="n">
        <v>8</v>
      </c>
      <c r="BJ94" s="36" t="s">
        <v>1730</v>
      </c>
      <c r="BK94" s="36" t="s">
        <v>1730</v>
      </c>
      <c r="BL94" s="36" t="s">
        <v>1730</v>
      </c>
      <c r="BM94" s="36" t="n">
        <v>5.3</v>
      </c>
      <c r="BN94" s="36" t="n">
        <v>6.7</v>
      </c>
      <c r="BO94" s="36" t="s">
        <v>1730</v>
      </c>
      <c r="BP94" s="36" t="n">
        <v>5.6</v>
      </c>
      <c r="BQ94" s="36" t="s">
        <v>1730</v>
      </c>
      <c r="BR94" s="36" t="s">
        <v>2059</v>
      </c>
      <c r="BS94" s="36" t="s">
        <v>2059</v>
      </c>
      <c r="BT94" s="36" t="s">
        <v>2060</v>
      </c>
      <c r="BU94" s="36" t="s">
        <v>2061</v>
      </c>
      <c r="BV94" s="36" t="n">
        <v>4689</v>
      </c>
      <c r="BW94" s="36" t="s">
        <v>121</v>
      </c>
      <c r="BX94" s="36" t="s">
        <v>1897</v>
      </c>
      <c r="BY94" s="36" t="s">
        <v>1905</v>
      </c>
    </row>
    <row r="95" spans="1:77">
      <c r="A95" s="36" t="n">
        <v>413591</v>
      </c>
      <c r="B95" s="36" t="s">
        <v>876</v>
      </c>
      <c r="C95" s="36" t="s">
        <v>873</v>
      </c>
      <c r="D95" s="36">
        <f>VLOOKUP(C95,原始数据!$A$4:$B$133,2,0)</f>
        <v/>
      </c>
      <c r="E95" s="179" t="s">
        <v>1741</v>
      </c>
      <c r="F95" s="36" t="n">
        <v>8.199999999999999</v>
      </c>
      <c r="G95" s="36" t="n">
        <v>4.8</v>
      </c>
      <c r="H95" s="36" t="n">
        <v>2.3</v>
      </c>
      <c r="I95" s="36" t="n">
        <v>1.7</v>
      </c>
      <c r="J95" s="36" t="n">
        <v>6.2</v>
      </c>
      <c r="K95" s="36" t="n">
        <v>7.7</v>
      </c>
      <c r="L95" s="47" t="n">
        <v>5.5</v>
      </c>
      <c r="M95" s="47" t="n">
        <v>3.7</v>
      </c>
      <c r="N95" s="47" t="n">
        <v>8.9</v>
      </c>
      <c r="O95" s="36" t="n">
        <v>7.1</v>
      </c>
      <c r="P95" s="36" t="n">
        <v>6.3</v>
      </c>
      <c r="Q95" s="36" t="n">
        <v>6.5</v>
      </c>
      <c r="R95" s="36" t="n">
        <v>3</v>
      </c>
      <c r="S95" s="36" t="n">
        <v>6.4</v>
      </c>
      <c r="T95" s="36" t="n">
        <v>5.7</v>
      </c>
      <c r="U95" s="36" t="n">
        <v>8</v>
      </c>
      <c r="V95" s="36" t="n">
        <v>9.5</v>
      </c>
      <c r="W95" s="36" t="n">
        <v>9.1</v>
      </c>
      <c r="X95" s="36" t="n">
        <v>10</v>
      </c>
      <c r="Y95" s="36" t="n">
        <v>8.5</v>
      </c>
      <c r="Z95" s="36" t="n">
        <v>4.5</v>
      </c>
      <c r="AA95" s="36" t="n">
        <v>4.2</v>
      </c>
      <c r="AB95" s="36" t="n">
        <v>1</v>
      </c>
      <c r="AC95" s="36" t="n">
        <v>5.5</v>
      </c>
      <c r="AD95" s="36" t="n">
        <v>9.4</v>
      </c>
      <c r="AE95" s="36" t="n">
        <v>8.1</v>
      </c>
      <c r="AF95" s="36" t="n">
        <v>8.699999999999999</v>
      </c>
      <c r="AG95" s="36" t="n">
        <v>8.1</v>
      </c>
      <c r="AH95" s="36" t="n">
        <v>2.6</v>
      </c>
      <c r="AI95" s="36" t="n">
        <v>5.9</v>
      </c>
      <c r="AJ95" s="36" t="n">
        <v>8.1</v>
      </c>
      <c r="AK95" s="36" t="n">
        <v>5.6</v>
      </c>
      <c r="AL95" s="36" t="n">
        <v>2.1</v>
      </c>
      <c r="AM95" s="36" t="n">
        <v>5.2</v>
      </c>
      <c r="AN95" s="36" t="n">
        <v>6</v>
      </c>
      <c r="AO95" s="36" t="n">
        <v>5.9</v>
      </c>
      <c r="AP95" s="36" t="n">
        <v>5.8</v>
      </c>
      <c r="AQ95" s="36" t="n">
        <v>8.699999999999999</v>
      </c>
      <c r="AR95" s="36" t="n">
        <v>6.5</v>
      </c>
      <c r="AS95" s="36" t="n">
        <v>5.1</v>
      </c>
      <c r="AT95" s="36" t="s">
        <v>1730</v>
      </c>
      <c r="AU95" s="36" t="s">
        <v>1730</v>
      </c>
      <c r="AV95" s="36" t="n">
        <v>5.6</v>
      </c>
      <c r="AW95" s="36" t="s">
        <v>1730</v>
      </c>
      <c r="AX95" s="36" t="s">
        <v>1730</v>
      </c>
      <c r="AY95" s="36" t="n">
        <v>4.9</v>
      </c>
      <c r="AZ95" s="36" t="s">
        <v>1730</v>
      </c>
      <c r="BA95" s="36" t="s">
        <v>1730</v>
      </c>
      <c r="BB95" s="36" t="n">
        <v>9</v>
      </c>
      <c r="BC95" s="36" t="n">
        <v>6.3</v>
      </c>
      <c r="BD95" s="36" t="s">
        <v>1730</v>
      </c>
      <c r="BE95" s="36" t="n">
        <v>4.8</v>
      </c>
      <c r="BF95" s="36" t="n">
        <v>7.4</v>
      </c>
      <c r="BG95" s="36" t="n">
        <v>2.7</v>
      </c>
      <c r="BH95" s="36" t="n">
        <v>8</v>
      </c>
      <c r="BI95" s="36" t="n">
        <v>10</v>
      </c>
      <c r="BJ95" s="36" t="s">
        <v>1730</v>
      </c>
      <c r="BK95" s="36" t="s">
        <v>1730</v>
      </c>
      <c r="BL95" s="36" t="s">
        <v>1730</v>
      </c>
      <c r="BM95" s="36" t="n">
        <v>9.199999999999999</v>
      </c>
      <c r="BN95" s="36" t="n">
        <v>5.8</v>
      </c>
      <c r="BO95" s="36" t="s">
        <v>1730</v>
      </c>
      <c r="BP95" s="36" t="n">
        <v>5.1</v>
      </c>
      <c r="BQ95" s="36" t="s">
        <v>1730</v>
      </c>
      <c r="BR95" s="36" t="s">
        <v>2062</v>
      </c>
      <c r="BS95" s="36" t="s">
        <v>2062</v>
      </c>
      <c r="BT95" s="36" t="s">
        <v>2063</v>
      </c>
      <c r="BU95" s="36" t="s">
        <v>2064</v>
      </c>
      <c r="BV95" s="36" t="n">
        <v>6192</v>
      </c>
      <c r="BW95" s="36" t="s">
        <v>121</v>
      </c>
      <c r="BX95" s="36" t="s">
        <v>1797</v>
      </c>
      <c r="BY95" s="36" t="s">
        <v>1740</v>
      </c>
    </row>
    <row r="96" spans="1:77">
      <c r="A96" s="36" t="n">
        <v>413591</v>
      </c>
      <c r="B96" s="36" t="s">
        <v>882</v>
      </c>
      <c r="C96" s="36" t="s">
        <v>879</v>
      </c>
      <c r="D96" s="36">
        <f>VLOOKUP(C96,原始数据!$A$4:$B$133,2,0)</f>
        <v/>
      </c>
      <c r="E96" s="179" t="s">
        <v>1746</v>
      </c>
      <c r="F96" s="36" t="n">
        <v>2.5</v>
      </c>
      <c r="G96" s="36" t="n">
        <v>4.8</v>
      </c>
      <c r="H96" s="36" t="n">
        <v>4</v>
      </c>
      <c r="I96" s="36" t="n">
        <v>8.699999999999999</v>
      </c>
      <c r="J96" s="36" t="n">
        <v>4.1</v>
      </c>
      <c r="K96" s="36" t="n">
        <v>5.8</v>
      </c>
      <c r="L96" s="47" t="n">
        <v>4.6</v>
      </c>
      <c r="M96" s="47" t="n">
        <v>5.5</v>
      </c>
      <c r="N96" s="47" t="n">
        <v>7.6</v>
      </c>
      <c r="O96" s="36" t="n">
        <v>7.1</v>
      </c>
      <c r="P96" s="36" t="n">
        <v>6.3</v>
      </c>
      <c r="Q96" s="36" t="n">
        <v>3.1</v>
      </c>
      <c r="R96" s="36" t="n">
        <v>5.4</v>
      </c>
      <c r="S96" s="36" t="n">
        <v>4.5</v>
      </c>
      <c r="T96" s="36" t="n">
        <v>7.5</v>
      </c>
      <c r="U96" s="36" t="n">
        <v>4.6</v>
      </c>
      <c r="V96" s="36" t="n">
        <v>7.7</v>
      </c>
      <c r="W96" s="36" t="n">
        <v>8.1</v>
      </c>
      <c r="X96" s="36" t="n">
        <v>6.5</v>
      </c>
      <c r="Y96" s="36" t="n">
        <v>4.5</v>
      </c>
      <c r="Z96" s="36" t="n">
        <v>2.5</v>
      </c>
      <c r="AA96" s="36" t="n">
        <v>7.6</v>
      </c>
      <c r="AB96" s="36" t="n">
        <v>3</v>
      </c>
      <c r="AC96" s="36" t="n">
        <v>3.8</v>
      </c>
      <c r="AD96" s="36" t="n">
        <v>4.8</v>
      </c>
      <c r="AE96" s="36" t="n">
        <v>6</v>
      </c>
      <c r="AF96" s="36" t="n">
        <v>8</v>
      </c>
      <c r="AG96" s="36" t="n">
        <v>5.3</v>
      </c>
      <c r="AH96" s="36" t="n">
        <v>4.4</v>
      </c>
      <c r="AI96" s="36" t="n">
        <v>6.5</v>
      </c>
      <c r="AJ96" s="36" t="n">
        <v>8.1</v>
      </c>
      <c r="AK96" s="36" t="n">
        <v>8</v>
      </c>
      <c r="AL96" s="36" t="n">
        <v>6.7</v>
      </c>
      <c r="AM96" s="36" t="n">
        <v>6.9</v>
      </c>
      <c r="AN96" s="36" t="n">
        <v>6</v>
      </c>
      <c r="AO96" s="36" t="n">
        <v>7.5</v>
      </c>
      <c r="AP96" s="36" t="n">
        <v>4.2</v>
      </c>
      <c r="AQ96" s="36" t="n">
        <v>5</v>
      </c>
      <c r="AR96" s="36" t="n">
        <v>3</v>
      </c>
      <c r="AS96" s="36" t="n">
        <v>6.4</v>
      </c>
      <c r="AT96" s="36" t="s">
        <v>1730</v>
      </c>
      <c r="AU96" s="36" t="s">
        <v>1730</v>
      </c>
      <c r="AV96" s="36" t="n">
        <v>5.3</v>
      </c>
      <c r="AW96" s="36" t="s">
        <v>1730</v>
      </c>
      <c r="AX96" s="36" t="s">
        <v>1730</v>
      </c>
      <c r="AY96" s="36" t="n">
        <v>2.9</v>
      </c>
      <c r="AZ96" s="36" t="s">
        <v>1730</v>
      </c>
      <c r="BA96" s="36" t="s">
        <v>1730</v>
      </c>
      <c r="BB96" s="36" t="n">
        <v>3.9</v>
      </c>
      <c r="BC96" s="36" t="n">
        <v>6.1</v>
      </c>
      <c r="BD96" s="36" t="s">
        <v>1730</v>
      </c>
      <c r="BE96" s="36" t="n">
        <v>6</v>
      </c>
      <c r="BF96" s="36" t="n">
        <v>5.5</v>
      </c>
      <c r="BG96" s="36" t="n">
        <v>4.5</v>
      </c>
      <c r="BH96" s="36" t="n">
        <v>3.1</v>
      </c>
      <c r="BI96" s="36" t="n">
        <v>7.6</v>
      </c>
      <c r="BJ96" s="36" t="s">
        <v>1730</v>
      </c>
      <c r="BK96" s="36" t="s">
        <v>1730</v>
      </c>
      <c r="BL96" s="36" t="s">
        <v>1730</v>
      </c>
      <c r="BM96" s="36" t="n">
        <v>6.4</v>
      </c>
      <c r="BN96" s="36" t="n">
        <v>7.6</v>
      </c>
      <c r="BO96" s="36" t="s">
        <v>1730</v>
      </c>
      <c r="BP96" s="36" t="n">
        <v>8.9</v>
      </c>
      <c r="BQ96" s="36" t="s">
        <v>1730</v>
      </c>
      <c r="BR96" s="36" t="s">
        <v>2065</v>
      </c>
      <c r="BS96" s="36" t="s">
        <v>2065</v>
      </c>
      <c r="BT96" s="36" t="s">
        <v>2066</v>
      </c>
      <c r="BU96" s="36" t="s">
        <v>2067</v>
      </c>
      <c r="BV96" s="36" t="n">
        <v>6877</v>
      </c>
      <c r="BW96" s="36" t="s">
        <v>121</v>
      </c>
      <c r="BX96" s="36" t="s">
        <v>1734</v>
      </c>
      <c r="BY96" s="36" t="s">
        <v>1734</v>
      </c>
    </row>
    <row r="97" spans="1:77">
      <c r="A97" s="36" t="n">
        <v>413591</v>
      </c>
      <c r="B97" s="36" t="s">
        <v>888</v>
      </c>
      <c r="C97" s="36" t="s">
        <v>885</v>
      </c>
      <c r="D97" s="36">
        <f>VLOOKUP(C97,原始数据!$A$4:$B$133,2,0)</f>
        <v/>
      </c>
      <c r="E97" s="179" t="s">
        <v>1793</v>
      </c>
      <c r="F97" s="36" t="n">
        <v>4.4</v>
      </c>
      <c r="G97" s="36" t="n">
        <v>3</v>
      </c>
      <c r="H97" s="36" t="n">
        <v>7.5</v>
      </c>
      <c r="I97" s="36" t="n">
        <v>5.5</v>
      </c>
      <c r="J97" s="36" t="n">
        <v>6.9</v>
      </c>
      <c r="K97" s="36" t="n">
        <v>5.8</v>
      </c>
      <c r="L97" s="47" t="n">
        <v>5.5</v>
      </c>
      <c r="M97" s="47" t="n">
        <v>7.3</v>
      </c>
      <c r="N97" s="47" t="n">
        <v>7</v>
      </c>
      <c r="O97" s="36" t="n">
        <v>5.8</v>
      </c>
      <c r="P97" s="36" t="n">
        <v>4.4</v>
      </c>
      <c r="Q97" s="36" t="n">
        <v>4.8</v>
      </c>
      <c r="R97" s="36" t="n">
        <v>6.6</v>
      </c>
      <c r="S97" s="36" t="n">
        <v>6.4</v>
      </c>
      <c r="T97" s="36" t="n">
        <v>4</v>
      </c>
      <c r="U97" s="36" t="n">
        <v>4.6</v>
      </c>
      <c r="V97" s="36" t="n">
        <v>6.5</v>
      </c>
      <c r="W97" s="36" t="n">
        <v>8.1</v>
      </c>
      <c r="X97" s="36" t="n">
        <v>10</v>
      </c>
      <c r="Y97" s="36" t="n">
        <v>4.5</v>
      </c>
      <c r="Z97" s="36" t="n">
        <v>10</v>
      </c>
      <c r="AA97" s="36" t="n">
        <v>6.2</v>
      </c>
      <c r="AB97" s="36" t="n">
        <v>1.5</v>
      </c>
      <c r="AC97" s="36" t="n">
        <v>8.800000000000001</v>
      </c>
      <c r="AD97" s="36" t="n">
        <v>8.1</v>
      </c>
      <c r="AE97" s="36" t="n">
        <v>8.1</v>
      </c>
      <c r="AF97" s="36" t="n">
        <v>8.699999999999999</v>
      </c>
      <c r="AG97" s="36" t="n">
        <v>7.2</v>
      </c>
      <c r="AH97" s="36" t="n">
        <v>3.8</v>
      </c>
      <c r="AI97" s="36" t="n">
        <v>6.5</v>
      </c>
      <c r="AJ97" s="36" t="n">
        <v>5.3</v>
      </c>
      <c r="AK97" s="36" t="n">
        <v>6.8</v>
      </c>
      <c r="AL97" s="36" t="n">
        <v>6.7</v>
      </c>
      <c r="AM97" s="36" t="n">
        <v>7.5</v>
      </c>
      <c r="AN97" s="36" t="n">
        <v>4.4</v>
      </c>
      <c r="AO97" s="36" t="n">
        <v>4.3</v>
      </c>
      <c r="AP97" s="36" t="n">
        <v>6.3</v>
      </c>
      <c r="AQ97" s="36" t="n">
        <v>8.699999999999999</v>
      </c>
      <c r="AR97" s="36" t="n">
        <v>6.5</v>
      </c>
      <c r="AS97" s="36" t="n">
        <v>6.2</v>
      </c>
      <c r="AT97" s="36" t="s">
        <v>1730</v>
      </c>
      <c r="AU97" s="36" t="s">
        <v>1730</v>
      </c>
      <c r="AV97" s="36" t="n">
        <v>6</v>
      </c>
      <c r="AW97" s="36" t="s">
        <v>1730</v>
      </c>
      <c r="AX97" s="36" t="s">
        <v>1730</v>
      </c>
      <c r="AY97" s="36" t="n">
        <v>4.7</v>
      </c>
      <c r="AZ97" s="36" t="s">
        <v>1730</v>
      </c>
      <c r="BA97" s="36" t="s">
        <v>1730</v>
      </c>
      <c r="BB97" s="36" t="n">
        <v>9.800000000000001</v>
      </c>
      <c r="BC97" s="36" t="n">
        <v>7.2</v>
      </c>
      <c r="BD97" s="36" t="s">
        <v>1730</v>
      </c>
      <c r="BE97" s="36" t="n">
        <v>5.8</v>
      </c>
      <c r="BF97" s="36" t="n">
        <v>4.7</v>
      </c>
      <c r="BG97" s="36" t="n">
        <v>5.5</v>
      </c>
      <c r="BH97" s="36" t="n">
        <v>8.300000000000001</v>
      </c>
      <c r="BI97" s="36" t="n">
        <v>6.9</v>
      </c>
      <c r="BJ97" s="36" t="s">
        <v>1730</v>
      </c>
      <c r="BK97" s="36" t="s">
        <v>1730</v>
      </c>
      <c r="BL97" s="36" t="s">
        <v>1730</v>
      </c>
      <c r="BM97" s="36" t="n">
        <v>8.699999999999999</v>
      </c>
      <c r="BN97" s="36" t="n">
        <v>5.3</v>
      </c>
      <c r="BO97" s="36" t="s">
        <v>1730</v>
      </c>
      <c r="BP97" s="36" t="n">
        <v>6.7</v>
      </c>
      <c r="BQ97" s="36" t="s">
        <v>1730</v>
      </c>
      <c r="BR97" s="36" t="s">
        <v>2068</v>
      </c>
      <c r="BS97" s="36" t="s">
        <v>2068</v>
      </c>
      <c r="BT97" s="36" t="s">
        <v>2069</v>
      </c>
      <c r="BU97" s="36" t="s">
        <v>2070</v>
      </c>
      <c r="BV97" s="36" t="n">
        <v>5585</v>
      </c>
      <c r="BW97" s="36" t="s">
        <v>121</v>
      </c>
      <c r="BX97" s="36" t="s">
        <v>1810</v>
      </c>
      <c r="BY97" s="36" t="s">
        <v>1750</v>
      </c>
    </row>
    <row r="98" spans="1:77">
      <c r="A98" s="36" t="n">
        <v>413591</v>
      </c>
      <c r="B98" s="36" t="s">
        <v>895</v>
      </c>
      <c r="C98" s="36" t="s">
        <v>892</v>
      </c>
      <c r="D98" s="36">
        <f>VLOOKUP(C98,原始数据!$A$4:$B$133,2,0)</f>
        <v/>
      </c>
      <c r="E98" s="179" t="s">
        <v>1766</v>
      </c>
      <c r="F98" s="36" t="n">
        <v>6.3</v>
      </c>
      <c r="G98" s="36" t="n">
        <v>6.6</v>
      </c>
      <c r="H98" s="36" t="n">
        <v>5.7</v>
      </c>
      <c r="I98" s="36" t="n">
        <v>8.1</v>
      </c>
      <c r="J98" s="36" t="n">
        <v>3.4</v>
      </c>
      <c r="K98" s="36" t="n">
        <v>6.5</v>
      </c>
      <c r="L98" s="47" t="n">
        <v>6.4</v>
      </c>
      <c r="M98" s="47" t="n">
        <v>9.1</v>
      </c>
      <c r="N98" s="47" t="n">
        <v>3.8</v>
      </c>
      <c r="O98" s="36" t="n">
        <v>5.2</v>
      </c>
      <c r="P98" s="36" t="n">
        <v>6.3</v>
      </c>
      <c r="Q98" s="36" t="n">
        <v>6.5</v>
      </c>
      <c r="R98" s="36" t="n">
        <v>6</v>
      </c>
      <c r="S98" s="36" t="n">
        <v>2.5</v>
      </c>
      <c r="T98" s="36" t="n">
        <v>7.5</v>
      </c>
      <c r="U98" s="36" t="n">
        <v>7.4</v>
      </c>
      <c r="V98" s="36" t="n">
        <v>8.300000000000001</v>
      </c>
      <c r="W98" s="36" t="n">
        <v>6.2</v>
      </c>
      <c r="X98" s="36" t="n">
        <v>10</v>
      </c>
      <c r="Y98" s="36" t="n">
        <v>2.5</v>
      </c>
      <c r="Z98" s="36" t="n">
        <v>6.5</v>
      </c>
      <c r="AA98" s="36" t="n">
        <v>6.9</v>
      </c>
      <c r="AB98" s="36" t="n">
        <v>4.4</v>
      </c>
      <c r="AC98" s="36" t="n">
        <v>5.5</v>
      </c>
      <c r="AD98" s="36" t="n">
        <v>4.8</v>
      </c>
      <c r="AE98" s="36" t="n">
        <v>6</v>
      </c>
      <c r="AF98" s="36" t="n">
        <v>3.8</v>
      </c>
      <c r="AG98" s="36" t="n">
        <v>3.4</v>
      </c>
      <c r="AH98" s="36" t="n">
        <v>3.2</v>
      </c>
      <c r="AI98" s="36" t="n">
        <v>7.7</v>
      </c>
      <c r="AJ98" s="36" t="n">
        <v>7.2</v>
      </c>
      <c r="AK98" s="36" t="n">
        <v>6.8</v>
      </c>
      <c r="AL98" s="36" t="n">
        <v>6.7</v>
      </c>
      <c r="AM98" s="36" t="n">
        <v>5.8</v>
      </c>
      <c r="AN98" s="36" t="n">
        <v>6</v>
      </c>
      <c r="AO98" s="36" t="n">
        <v>7.5</v>
      </c>
      <c r="AP98" s="36" t="n">
        <v>3.6</v>
      </c>
      <c r="AQ98" s="36" t="n">
        <v>6.9</v>
      </c>
      <c r="AR98" s="36" t="n">
        <v>4.8</v>
      </c>
      <c r="AS98" s="36" t="n">
        <v>6.1</v>
      </c>
      <c r="AT98" s="36" t="s">
        <v>1730</v>
      </c>
      <c r="AU98" s="36" t="s">
        <v>1730</v>
      </c>
      <c r="AV98" s="36" t="n">
        <v>4.3</v>
      </c>
      <c r="AW98" s="36" t="s">
        <v>1730</v>
      </c>
      <c r="AX98" s="36" t="s">
        <v>1730</v>
      </c>
      <c r="AY98" s="36" t="n">
        <v>6.5</v>
      </c>
      <c r="AZ98" s="36" t="s">
        <v>1730</v>
      </c>
      <c r="BA98" s="36" t="s">
        <v>1730</v>
      </c>
      <c r="BB98" s="36" t="n">
        <v>6.8</v>
      </c>
      <c r="BC98" s="36" t="n">
        <v>7</v>
      </c>
      <c r="BD98" s="36" t="s">
        <v>1730</v>
      </c>
      <c r="BE98" s="36" t="n">
        <v>5.2</v>
      </c>
      <c r="BF98" s="36" t="n">
        <v>6.3</v>
      </c>
      <c r="BG98" s="36" t="n">
        <v>5.6</v>
      </c>
      <c r="BH98" s="36" t="n">
        <v>4.8</v>
      </c>
      <c r="BI98" s="36" t="n">
        <v>8.4</v>
      </c>
      <c r="BJ98" s="36" t="s">
        <v>1730</v>
      </c>
      <c r="BK98" s="36" t="s">
        <v>1730</v>
      </c>
      <c r="BL98" s="36" t="s">
        <v>1730</v>
      </c>
      <c r="BM98" s="36" t="n">
        <v>4.8</v>
      </c>
      <c r="BN98" s="36" t="n">
        <v>7</v>
      </c>
      <c r="BO98" s="36" t="s">
        <v>1730</v>
      </c>
      <c r="BP98" s="36" t="n">
        <v>7.7</v>
      </c>
      <c r="BQ98" s="36" t="s">
        <v>1730</v>
      </c>
      <c r="BR98" s="36" t="s">
        <v>2071</v>
      </c>
      <c r="BS98" s="36" t="s">
        <v>2071</v>
      </c>
      <c r="BT98" s="36" t="s">
        <v>2072</v>
      </c>
      <c r="BU98" s="36" t="s">
        <v>2073</v>
      </c>
      <c r="BV98" s="36" t="n">
        <v>5480</v>
      </c>
      <c r="BW98" s="36" t="s">
        <v>121</v>
      </c>
      <c r="BX98" s="36" t="s">
        <v>1782</v>
      </c>
      <c r="BY98" s="36" t="s">
        <v>1841</v>
      </c>
    </row>
    <row r="99" spans="1:77">
      <c r="A99" s="36" t="n">
        <v>413591</v>
      </c>
      <c r="B99" s="36" t="s">
        <v>901</v>
      </c>
      <c r="C99" s="36" t="s">
        <v>898</v>
      </c>
      <c r="D99" s="36">
        <f>VLOOKUP(C99,原始数据!$A$4:$B$133,2,0)</f>
        <v/>
      </c>
      <c r="E99" s="179" t="s">
        <v>1935</v>
      </c>
      <c r="F99" s="36" t="n">
        <v>4.4</v>
      </c>
      <c r="G99" s="36" t="n">
        <v>4.8</v>
      </c>
      <c r="H99" s="36" t="n">
        <v>4</v>
      </c>
      <c r="I99" s="36" t="n">
        <v>4.3</v>
      </c>
      <c r="J99" s="36" t="n">
        <v>5.5</v>
      </c>
      <c r="K99" s="36" t="n">
        <v>5.8</v>
      </c>
      <c r="L99" s="47" t="n">
        <v>5.5</v>
      </c>
      <c r="M99" s="47" t="n">
        <v>5.5</v>
      </c>
      <c r="N99" s="47" t="n">
        <v>6.3</v>
      </c>
      <c r="O99" s="36" t="n">
        <v>5.8</v>
      </c>
      <c r="P99" s="36" t="n">
        <v>8.300000000000001</v>
      </c>
      <c r="Q99" s="36" t="n">
        <v>8.1</v>
      </c>
      <c r="R99" s="36" t="n">
        <v>4.2</v>
      </c>
      <c r="S99" s="36" t="n">
        <v>6.4</v>
      </c>
      <c r="T99" s="36" t="n">
        <v>5.7</v>
      </c>
      <c r="U99" s="36" t="n">
        <v>6.3</v>
      </c>
      <c r="V99" s="36" t="n">
        <v>4.7</v>
      </c>
      <c r="W99" s="36" t="n">
        <v>8.1</v>
      </c>
      <c r="X99" s="36" t="n">
        <v>2.5</v>
      </c>
      <c r="Y99" s="36" t="n">
        <v>2.5</v>
      </c>
      <c r="Z99" s="36" t="n">
        <v>6.5</v>
      </c>
      <c r="AA99" s="36" t="n">
        <v>4.9</v>
      </c>
      <c r="AB99" s="36" t="n">
        <v>4.4</v>
      </c>
      <c r="AC99" s="36" t="n">
        <v>3.8</v>
      </c>
      <c r="AD99" s="36" t="n">
        <v>5.4</v>
      </c>
      <c r="AE99" s="36" t="n">
        <v>4.4</v>
      </c>
      <c r="AF99" s="36" t="n">
        <v>4.5</v>
      </c>
      <c r="AG99" s="36" t="n">
        <v>6.2</v>
      </c>
      <c r="AH99" s="36" t="n">
        <v>4.9</v>
      </c>
      <c r="AI99" s="36" t="n">
        <v>4.8</v>
      </c>
      <c r="AJ99" s="36" t="n">
        <v>6.2</v>
      </c>
      <c r="AK99" s="36" t="n">
        <v>3.2</v>
      </c>
      <c r="AL99" s="36" t="n">
        <v>3.8</v>
      </c>
      <c r="AM99" s="36" t="n">
        <v>5.2</v>
      </c>
      <c r="AN99" s="36" t="n">
        <v>7.6</v>
      </c>
      <c r="AO99" s="36" t="n">
        <v>4.3</v>
      </c>
      <c r="AP99" s="36" t="n">
        <v>5.2</v>
      </c>
      <c r="AQ99" s="36" t="n">
        <v>6.9</v>
      </c>
      <c r="AR99" s="36" t="n">
        <v>8.199999999999999</v>
      </c>
      <c r="AS99" s="36" t="n">
        <v>5.1</v>
      </c>
      <c r="AT99" s="36" t="s">
        <v>1730</v>
      </c>
      <c r="AU99" s="36" t="s">
        <v>1730</v>
      </c>
      <c r="AV99" s="36" t="n">
        <v>5.2</v>
      </c>
      <c r="AW99" s="36" t="s">
        <v>1730</v>
      </c>
      <c r="AX99" s="36" t="s">
        <v>1730</v>
      </c>
      <c r="AY99" s="36" t="n">
        <v>3.8</v>
      </c>
      <c r="AZ99" s="36" t="s">
        <v>1730</v>
      </c>
      <c r="BA99" s="36" t="s">
        <v>1730</v>
      </c>
      <c r="BB99" s="36" t="n">
        <v>2.8</v>
      </c>
      <c r="BC99" s="36" t="n">
        <v>5.9</v>
      </c>
      <c r="BD99" s="36" t="s">
        <v>1730</v>
      </c>
      <c r="BE99" s="36" t="n">
        <v>5.4</v>
      </c>
      <c r="BF99" s="36" t="n">
        <v>8.6</v>
      </c>
      <c r="BG99" s="36" t="n">
        <v>3.8</v>
      </c>
      <c r="BH99" s="36" t="n">
        <v>7.6</v>
      </c>
      <c r="BI99" s="36" t="n">
        <v>6.9</v>
      </c>
      <c r="BJ99" s="36" t="s">
        <v>1730</v>
      </c>
      <c r="BK99" s="36" t="s">
        <v>1730</v>
      </c>
      <c r="BL99" s="36" t="s">
        <v>1730</v>
      </c>
      <c r="BM99" s="36" t="n">
        <v>4.7</v>
      </c>
      <c r="BN99" s="36" t="n">
        <v>5.8</v>
      </c>
      <c r="BO99" s="36" t="s">
        <v>1730</v>
      </c>
      <c r="BP99" s="36" t="n">
        <v>3.7</v>
      </c>
      <c r="BQ99" s="36" t="s">
        <v>1730</v>
      </c>
      <c r="BR99" s="36" t="s">
        <v>2074</v>
      </c>
      <c r="BS99" s="36" t="s">
        <v>2074</v>
      </c>
      <c r="BT99" s="36" t="s">
        <v>2075</v>
      </c>
      <c r="BU99" s="36" t="s">
        <v>2076</v>
      </c>
      <c r="BV99" s="36" t="n">
        <v>6722</v>
      </c>
      <c r="BW99" s="36" t="s">
        <v>121</v>
      </c>
      <c r="BX99" s="36" t="s">
        <v>1734</v>
      </c>
      <c r="BY99" s="36" t="s">
        <v>1798</v>
      </c>
    </row>
    <row r="100" spans="1:77">
      <c r="A100" s="36" t="n">
        <v>413591</v>
      </c>
      <c r="B100" s="36" t="s">
        <v>908</v>
      </c>
      <c r="C100" s="36" t="s">
        <v>905</v>
      </c>
      <c r="D100" s="36">
        <f>VLOOKUP(C100,原始数据!$A$4:$B$133,2,0)</f>
        <v/>
      </c>
      <c r="E100" s="179" t="s">
        <v>2046</v>
      </c>
      <c r="F100" s="36" t="n">
        <v>4.4</v>
      </c>
      <c r="G100" s="36" t="n">
        <v>4.8</v>
      </c>
      <c r="H100" s="36" t="n">
        <v>2.3</v>
      </c>
      <c r="I100" s="36" t="n">
        <v>5.5</v>
      </c>
      <c r="J100" s="36" t="n">
        <v>3.4</v>
      </c>
      <c r="K100" s="36" t="n">
        <v>5.2</v>
      </c>
      <c r="L100" s="47" t="n">
        <v>7.3</v>
      </c>
      <c r="M100" s="47" t="n">
        <v>5.5</v>
      </c>
      <c r="N100" s="47" t="n">
        <v>6.3</v>
      </c>
      <c r="O100" s="36" t="n">
        <v>4</v>
      </c>
      <c r="P100" s="36" t="n">
        <v>10</v>
      </c>
      <c r="Q100" s="36" t="n">
        <v>6.5</v>
      </c>
      <c r="R100" s="36" t="n">
        <v>4.2</v>
      </c>
      <c r="S100" s="36" t="n">
        <v>6.4</v>
      </c>
      <c r="T100" s="36" t="n">
        <v>2.3</v>
      </c>
      <c r="U100" s="36" t="n">
        <v>7.4</v>
      </c>
      <c r="V100" s="36" t="n">
        <v>4.7</v>
      </c>
      <c r="W100" s="36" t="n">
        <v>9.1</v>
      </c>
      <c r="X100" s="36" t="n">
        <v>10</v>
      </c>
      <c r="Y100" s="36" t="n">
        <v>6.5</v>
      </c>
      <c r="Z100" s="36" t="n">
        <v>6.5</v>
      </c>
      <c r="AA100" s="36" t="n">
        <v>7.6</v>
      </c>
      <c r="AB100" s="36" t="n">
        <v>2.2</v>
      </c>
      <c r="AC100" s="36" t="n">
        <v>8.800000000000001</v>
      </c>
      <c r="AD100" s="36" t="n">
        <v>6.1</v>
      </c>
      <c r="AE100" s="36" t="n">
        <v>6</v>
      </c>
      <c r="AF100" s="36" t="n">
        <v>5.9</v>
      </c>
      <c r="AG100" s="36" t="n">
        <v>8.1</v>
      </c>
      <c r="AH100" s="36" t="n">
        <v>4.4</v>
      </c>
      <c r="AI100" s="36" t="n">
        <v>5.4</v>
      </c>
      <c r="AJ100" s="36" t="n">
        <v>8.1</v>
      </c>
      <c r="AK100" s="36" t="n">
        <v>6.8</v>
      </c>
      <c r="AL100" s="36" t="n">
        <v>3.8</v>
      </c>
      <c r="AM100" s="36" t="n">
        <v>6.3</v>
      </c>
      <c r="AN100" s="36" t="n">
        <v>7.6</v>
      </c>
      <c r="AO100" s="36" t="n">
        <v>7.5</v>
      </c>
      <c r="AP100" s="36" t="n">
        <v>7.4</v>
      </c>
      <c r="AQ100" s="36" t="n">
        <v>6.9</v>
      </c>
      <c r="AR100" s="36" t="n">
        <v>4.8</v>
      </c>
      <c r="AS100" s="36" t="n">
        <v>4.5</v>
      </c>
      <c r="AT100" s="36" t="s">
        <v>1730</v>
      </c>
      <c r="AU100" s="36" t="s">
        <v>1730</v>
      </c>
      <c r="AV100" s="36" t="n">
        <v>6.2</v>
      </c>
      <c r="AW100" s="36" t="s">
        <v>1730</v>
      </c>
      <c r="AX100" s="36" t="s">
        <v>1730</v>
      </c>
      <c r="AY100" s="36" t="n">
        <v>3</v>
      </c>
      <c r="AZ100" s="36" t="s">
        <v>1730</v>
      </c>
      <c r="BA100" s="36" t="s">
        <v>1730</v>
      </c>
      <c r="BB100" s="36" t="n">
        <v>9</v>
      </c>
      <c r="BC100" s="36" t="n">
        <v>6.9</v>
      </c>
      <c r="BD100" s="36" t="s">
        <v>1730</v>
      </c>
      <c r="BE100" s="36" t="n">
        <v>3.6</v>
      </c>
      <c r="BF100" s="36" t="n">
        <v>7.7</v>
      </c>
      <c r="BG100" s="36" t="n">
        <v>6.5</v>
      </c>
      <c r="BH100" s="36" t="n">
        <v>6.9</v>
      </c>
      <c r="BI100" s="36" t="n">
        <v>8</v>
      </c>
      <c r="BJ100" s="36" t="s">
        <v>1730</v>
      </c>
      <c r="BK100" s="36" t="s">
        <v>1730</v>
      </c>
      <c r="BL100" s="36" t="s">
        <v>1730</v>
      </c>
      <c r="BM100" s="36" t="n">
        <v>6.1</v>
      </c>
      <c r="BN100" s="36" t="n">
        <v>8.199999999999999</v>
      </c>
      <c r="BO100" s="36" t="s">
        <v>1730</v>
      </c>
      <c r="BP100" s="36" t="n">
        <v>6.7</v>
      </c>
      <c r="BQ100" s="36" t="s">
        <v>1730</v>
      </c>
      <c r="BR100" s="36" t="s">
        <v>2077</v>
      </c>
      <c r="BS100" s="36" t="s">
        <v>2077</v>
      </c>
      <c r="BT100" s="36" t="s">
        <v>2078</v>
      </c>
      <c r="BU100" s="36" t="s">
        <v>2079</v>
      </c>
      <c r="BV100" s="36" t="n">
        <v>4551</v>
      </c>
      <c r="BW100" s="36" t="s">
        <v>121</v>
      </c>
      <c r="BX100" s="36" t="s">
        <v>1815</v>
      </c>
      <c r="BY100" s="36" t="s">
        <v>1798</v>
      </c>
    </row>
    <row r="101" spans="1:77">
      <c r="A101" s="36" t="n">
        <v>413591</v>
      </c>
      <c r="B101" s="36" t="s">
        <v>916</v>
      </c>
      <c r="C101" s="36" t="s">
        <v>913</v>
      </c>
      <c r="D101" s="36">
        <f>VLOOKUP(C101,原始数据!$A$4:$B$133,2,0)</f>
        <v/>
      </c>
      <c r="E101" s="179" t="s">
        <v>2080</v>
      </c>
      <c r="F101" s="36" t="n">
        <v>6.3</v>
      </c>
      <c r="G101" s="36" t="n">
        <v>3</v>
      </c>
      <c r="H101" s="36" t="n">
        <v>2.3</v>
      </c>
      <c r="I101" s="36" t="n">
        <v>4.3</v>
      </c>
      <c r="J101" s="36" t="n">
        <v>2.6</v>
      </c>
      <c r="K101" s="36" t="n">
        <v>5.8</v>
      </c>
      <c r="L101" s="47" t="n">
        <v>6.4</v>
      </c>
      <c r="M101" s="47" t="n">
        <v>7.3</v>
      </c>
      <c r="N101" s="47" t="n">
        <v>7.6</v>
      </c>
      <c r="O101" s="36" t="n">
        <v>7.7</v>
      </c>
      <c r="P101" s="36" t="n">
        <v>6.3</v>
      </c>
      <c r="Q101" s="36" t="n">
        <v>1.4</v>
      </c>
      <c r="R101" s="36" t="n">
        <v>3</v>
      </c>
      <c r="S101" s="36" t="n">
        <v>4.5</v>
      </c>
      <c r="T101" s="36" t="n">
        <v>4</v>
      </c>
      <c r="U101" s="36" t="n">
        <v>10</v>
      </c>
      <c r="V101" s="36" t="n">
        <v>5.3</v>
      </c>
      <c r="W101" s="36" t="n">
        <v>7.2</v>
      </c>
      <c r="X101" s="36" t="n">
        <v>8.5</v>
      </c>
      <c r="Y101" s="36" t="n">
        <v>4.5</v>
      </c>
      <c r="Z101" s="36" t="n">
        <v>6.5</v>
      </c>
      <c r="AA101" s="36" t="n">
        <v>6.2</v>
      </c>
      <c r="AB101" s="36" t="n">
        <v>4.4</v>
      </c>
      <c r="AC101" s="36" t="n">
        <v>3.8</v>
      </c>
      <c r="AD101" s="36" t="n">
        <v>4.8</v>
      </c>
      <c r="AE101" s="36" t="n">
        <v>4.4</v>
      </c>
      <c r="AF101" s="36" t="n">
        <v>5.2</v>
      </c>
      <c r="AG101" s="36" t="n">
        <v>7.2</v>
      </c>
      <c r="AH101" s="36" t="n">
        <v>5.5</v>
      </c>
      <c r="AI101" s="36" t="n">
        <v>8.300000000000001</v>
      </c>
      <c r="AJ101" s="36" t="n">
        <v>5.3</v>
      </c>
      <c r="AK101" s="36" t="n">
        <v>4.4</v>
      </c>
      <c r="AL101" s="36" t="n">
        <v>1.5</v>
      </c>
      <c r="AM101" s="36" t="n">
        <v>4</v>
      </c>
      <c r="AN101" s="36" t="n">
        <v>4.4</v>
      </c>
      <c r="AO101" s="36" t="n">
        <v>4.3</v>
      </c>
      <c r="AP101" s="36" t="n">
        <v>4.2</v>
      </c>
      <c r="AQ101" s="36" t="n">
        <v>6.9</v>
      </c>
      <c r="AR101" s="36" t="n">
        <v>3</v>
      </c>
      <c r="AS101" s="36" t="n">
        <v>4</v>
      </c>
      <c r="AT101" s="36" t="s">
        <v>1730</v>
      </c>
      <c r="AU101" s="36" t="s">
        <v>1730</v>
      </c>
      <c r="AV101" s="36" t="n">
        <v>7.9</v>
      </c>
      <c r="AW101" s="36" t="s">
        <v>1730</v>
      </c>
      <c r="AX101" s="36" t="s">
        <v>1730</v>
      </c>
      <c r="AY101" s="36" t="n">
        <v>3</v>
      </c>
      <c r="AZ101" s="36" t="s">
        <v>1730</v>
      </c>
      <c r="BA101" s="36" t="s">
        <v>1730</v>
      </c>
      <c r="BB101" s="36" t="n">
        <v>7.1</v>
      </c>
      <c r="BC101" s="36" t="n">
        <v>8</v>
      </c>
      <c r="BD101" s="36" t="s">
        <v>1730</v>
      </c>
      <c r="BE101" s="36" t="n">
        <v>2.9</v>
      </c>
      <c r="BF101" s="36" t="n">
        <v>4.9</v>
      </c>
      <c r="BG101" s="36" t="n">
        <v>4.5</v>
      </c>
      <c r="BH101" s="36" t="n">
        <v>4.2</v>
      </c>
      <c r="BI101" s="36" t="n">
        <v>8.699999999999999</v>
      </c>
      <c r="BJ101" s="36" t="s">
        <v>1730</v>
      </c>
      <c r="BK101" s="36" t="s">
        <v>1730</v>
      </c>
      <c r="BL101" s="36" t="s">
        <v>1730</v>
      </c>
      <c r="BM101" s="36" t="n">
        <v>4.7</v>
      </c>
      <c r="BN101" s="36" t="n">
        <v>3.4</v>
      </c>
      <c r="BO101" s="36" t="s">
        <v>1730</v>
      </c>
      <c r="BP101" s="36" t="n">
        <v>2.7</v>
      </c>
      <c r="BQ101" s="36" t="s">
        <v>1730</v>
      </c>
      <c r="BR101" s="36" t="s">
        <v>2081</v>
      </c>
      <c r="BS101" s="36" t="s">
        <v>2081</v>
      </c>
      <c r="BT101" s="36" t="s">
        <v>2082</v>
      </c>
      <c r="BU101" s="36" t="s">
        <v>2083</v>
      </c>
      <c r="BV101" s="36" t="n">
        <v>4821</v>
      </c>
      <c r="BW101" s="36" t="s">
        <v>121</v>
      </c>
      <c r="BX101" s="36" t="s">
        <v>1897</v>
      </c>
      <c r="BY101" s="36" t="s">
        <v>1765</v>
      </c>
    </row>
    <row r="102" spans="1:77">
      <c r="A102" s="36" t="n">
        <v>413591</v>
      </c>
      <c r="B102" s="36" t="s">
        <v>923</v>
      </c>
      <c r="C102" s="36" t="s">
        <v>920</v>
      </c>
      <c r="D102" s="36">
        <f>VLOOKUP(C102,原始数据!$A$4:$B$133,2,0)</f>
        <v/>
      </c>
      <c r="E102" s="179" t="s">
        <v>1771</v>
      </c>
      <c r="F102" s="36" t="n">
        <v>4.4</v>
      </c>
      <c r="G102" s="36" t="n">
        <v>6.6</v>
      </c>
      <c r="H102" s="36" t="n">
        <v>4</v>
      </c>
      <c r="I102" s="36" t="n">
        <v>3.6</v>
      </c>
      <c r="J102" s="36" t="n">
        <v>3.4</v>
      </c>
      <c r="K102" s="36" t="n">
        <v>4.5</v>
      </c>
      <c r="L102" s="47" t="n">
        <v>1</v>
      </c>
      <c r="M102" s="47" t="n">
        <v>7.3</v>
      </c>
      <c r="N102" s="47" t="n">
        <v>1.8</v>
      </c>
      <c r="O102" s="36" t="n">
        <v>2.2</v>
      </c>
      <c r="P102" s="36" t="n">
        <v>6.3</v>
      </c>
      <c r="Q102" s="36" t="n">
        <v>8.1</v>
      </c>
      <c r="R102" s="36" t="n">
        <v>6</v>
      </c>
      <c r="S102" s="36" t="n">
        <v>6.4</v>
      </c>
      <c r="T102" s="36" t="n">
        <v>4</v>
      </c>
      <c r="U102" s="36" t="n">
        <v>7.4</v>
      </c>
      <c r="V102" s="36" t="n">
        <v>4.7</v>
      </c>
      <c r="W102" s="36" t="n">
        <v>8.1</v>
      </c>
      <c r="X102" s="36" t="n">
        <v>10</v>
      </c>
      <c r="Y102" s="36" t="n">
        <v>4.5</v>
      </c>
      <c r="Z102" s="36" t="n">
        <v>8.5</v>
      </c>
      <c r="AA102" s="36" t="n">
        <v>2.8</v>
      </c>
      <c r="AB102" s="36" t="n">
        <v>4.4</v>
      </c>
      <c r="AC102" s="36" t="n">
        <v>7.2</v>
      </c>
      <c r="AD102" s="36" t="n">
        <v>6.1</v>
      </c>
      <c r="AE102" s="36" t="n">
        <v>3.8</v>
      </c>
      <c r="AF102" s="36" t="n">
        <v>5.2</v>
      </c>
      <c r="AG102" s="36" t="n">
        <v>4.4</v>
      </c>
      <c r="AH102" s="36" t="n">
        <v>3.2</v>
      </c>
      <c r="AI102" s="36" t="n">
        <v>5.4</v>
      </c>
      <c r="AJ102" s="36" t="n">
        <v>6.2</v>
      </c>
      <c r="AK102" s="36" t="n">
        <v>5.6</v>
      </c>
      <c r="AL102" s="36" t="n">
        <v>2.1</v>
      </c>
      <c r="AM102" s="36" t="n">
        <v>6.9</v>
      </c>
      <c r="AN102" s="36" t="n">
        <v>6</v>
      </c>
      <c r="AO102" s="36" t="n">
        <v>7.5</v>
      </c>
      <c r="AP102" s="36" t="n">
        <v>3.1</v>
      </c>
      <c r="AQ102" s="36" t="n">
        <v>6.9</v>
      </c>
      <c r="AR102" s="36" t="n">
        <v>4.8</v>
      </c>
      <c r="AS102" s="36" t="n">
        <v>3.5</v>
      </c>
      <c r="AT102" s="36" t="s">
        <v>1730</v>
      </c>
      <c r="AU102" s="36" t="s">
        <v>1730</v>
      </c>
      <c r="AV102" s="36" t="n">
        <v>3.6</v>
      </c>
      <c r="AW102" s="36" t="s">
        <v>1730</v>
      </c>
      <c r="AX102" s="36" t="s">
        <v>1730</v>
      </c>
      <c r="AY102" s="36" t="n">
        <v>4.7</v>
      </c>
      <c r="AZ102" s="36" t="s">
        <v>1730</v>
      </c>
      <c r="BA102" s="36" t="s">
        <v>1730</v>
      </c>
      <c r="BB102" s="36" t="n">
        <v>9</v>
      </c>
      <c r="BC102" s="36" t="n">
        <v>2.1</v>
      </c>
      <c r="BD102" s="36" t="s">
        <v>1730</v>
      </c>
      <c r="BE102" s="36" t="n">
        <v>5.4</v>
      </c>
      <c r="BF102" s="36" t="n">
        <v>5.5</v>
      </c>
      <c r="BG102" s="36" t="n">
        <v>4.5</v>
      </c>
      <c r="BH102" s="36" t="n">
        <v>4.5</v>
      </c>
      <c r="BI102" s="36" t="n">
        <v>7.5</v>
      </c>
      <c r="BJ102" s="36" t="s">
        <v>1730</v>
      </c>
      <c r="BK102" s="36" t="s">
        <v>1730</v>
      </c>
      <c r="BL102" s="36" t="s">
        <v>1730</v>
      </c>
      <c r="BM102" s="36" t="n">
        <v>5</v>
      </c>
      <c r="BN102" s="36" t="n">
        <v>7.6</v>
      </c>
      <c r="BO102" s="36" t="s">
        <v>1730</v>
      </c>
      <c r="BP102" s="36" t="n">
        <v>4.1</v>
      </c>
      <c r="BQ102" s="36" t="s">
        <v>1730</v>
      </c>
      <c r="BR102" s="36" t="s">
        <v>2084</v>
      </c>
      <c r="BS102" s="36" t="s">
        <v>2084</v>
      </c>
      <c r="BT102" s="36" t="s">
        <v>2085</v>
      </c>
      <c r="BU102" s="36" t="s">
        <v>2086</v>
      </c>
      <c r="BV102" s="36" t="n">
        <v>3885</v>
      </c>
      <c r="BW102" s="36" t="s">
        <v>121</v>
      </c>
      <c r="BX102" s="36" t="s">
        <v>1739</v>
      </c>
      <c r="BY102" s="36" t="s">
        <v>1765</v>
      </c>
    </row>
    <row r="103" spans="1:77">
      <c r="A103" s="36" t="n">
        <v>413591</v>
      </c>
      <c r="B103" s="36" t="s">
        <v>929</v>
      </c>
      <c r="C103" s="36" t="s">
        <v>926</v>
      </c>
      <c r="D103" s="36">
        <f>VLOOKUP(C103,原始数据!$A$4:$B$133,2,0)</f>
        <v/>
      </c>
      <c r="E103" s="179" t="s">
        <v>1799</v>
      </c>
      <c r="F103" s="36" t="n">
        <v>2.5</v>
      </c>
      <c r="G103" s="36" t="n">
        <v>6.6</v>
      </c>
      <c r="H103" s="36" t="n">
        <v>5.7</v>
      </c>
      <c r="I103" s="36" t="n">
        <v>6.8</v>
      </c>
      <c r="J103" s="36" t="n">
        <v>2.6</v>
      </c>
      <c r="K103" s="36" t="n">
        <v>5.2</v>
      </c>
      <c r="L103" s="47" t="n">
        <v>4.6</v>
      </c>
      <c r="M103" s="47" t="n">
        <v>7.3</v>
      </c>
      <c r="N103" s="47" t="n">
        <v>5.1</v>
      </c>
      <c r="O103" s="36" t="n">
        <v>5.8</v>
      </c>
      <c r="P103" s="36" t="n">
        <v>6.3</v>
      </c>
      <c r="Q103" s="36" t="n">
        <v>4.8</v>
      </c>
      <c r="R103" s="36" t="n">
        <v>4.2</v>
      </c>
      <c r="S103" s="36" t="n">
        <v>8.4</v>
      </c>
      <c r="T103" s="36" t="n">
        <v>4</v>
      </c>
      <c r="U103" s="36" t="n">
        <v>6.3</v>
      </c>
      <c r="V103" s="36" t="n">
        <v>7.1</v>
      </c>
      <c r="W103" s="36" t="n">
        <v>6.2</v>
      </c>
      <c r="X103" s="36" t="n">
        <v>10</v>
      </c>
      <c r="Y103" s="36" t="n">
        <v>4.5</v>
      </c>
      <c r="Z103" s="36" t="n">
        <v>8.5</v>
      </c>
      <c r="AA103" s="36" t="n">
        <v>6.9</v>
      </c>
      <c r="AB103" s="36" t="n">
        <v>5.8</v>
      </c>
      <c r="AC103" s="36" t="n">
        <v>5.5</v>
      </c>
      <c r="AD103" s="36" t="n">
        <v>7.4</v>
      </c>
      <c r="AE103" s="36" t="n">
        <v>5.4</v>
      </c>
      <c r="AF103" s="36" t="n">
        <v>5.9</v>
      </c>
      <c r="AG103" s="36" t="n">
        <v>6.2</v>
      </c>
      <c r="AH103" s="36" t="n">
        <v>6.6</v>
      </c>
      <c r="AI103" s="36" t="n">
        <v>8.9</v>
      </c>
      <c r="AJ103" s="36" t="n">
        <v>9.1</v>
      </c>
      <c r="AK103" s="36" t="n">
        <v>9.300000000000001</v>
      </c>
      <c r="AL103" s="36" t="n">
        <v>6.7</v>
      </c>
      <c r="AM103" s="36" t="n">
        <v>3.4</v>
      </c>
      <c r="AN103" s="36" t="n">
        <v>4.4</v>
      </c>
      <c r="AO103" s="36" t="n">
        <v>5.9</v>
      </c>
      <c r="AP103" s="36" t="n">
        <v>3.1</v>
      </c>
      <c r="AQ103" s="36" t="n">
        <v>6.9</v>
      </c>
      <c r="AR103" s="36" t="n">
        <v>6.5</v>
      </c>
      <c r="AS103" s="36" t="n">
        <v>4.7</v>
      </c>
      <c r="AT103" s="36" t="s">
        <v>1730</v>
      </c>
      <c r="AU103" s="36" t="s">
        <v>1730</v>
      </c>
      <c r="AV103" s="36" t="n">
        <v>8.300000000000001</v>
      </c>
      <c r="AW103" s="36" t="s">
        <v>1730</v>
      </c>
      <c r="AX103" s="36" t="s">
        <v>1730</v>
      </c>
      <c r="AY103" s="36" t="n">
        <v>4.6</v>
      </c>
      <c r="AZ103" s="36" t="s">
        <v>1730</v>
      </c>
      <c r="BA103" s="36" t="s">
        <v>1730</v>
      </c>
      <c r="BB103" s="36" t="n">
        <v>9</v>
      </c>
      <c r="BC103" s="36" t="n">
        <v>5.8</v>
      </c>
      <c r="BD103" s="36" t="s">
        <v>1730</v>
      </c>
      <c r="BE103" s="36" t="n">
        <v>5.6</v>
      </c>
      <c r="BF103" s="36" t="n">
        <v>5.7</v>
      </c>
      <c r="BG103" s="36" t="n">
        <v>6.3</v>
      </c>
      <c r="BH103" s="36" t="n">
        <v>5.5</v>
      </c>
      <c r="BI103" s="36" t="n">
        <v>7.2</v>
      </c>
      <c r="BJ103" s="36" t="s">
        <v>1730</v>
      </c>
      <c r="BK103" s="36" t="s">
        <v>1730</v>
      </c>
      <c r="BL103" s="36" t="s">
        <v>1730</v>
      </c>
      <c r="BM103" s="36" t="n">
        <v>6.3</v>
      </c>
      <c r="BN103" s="36" t="n">
        <v>4</v>
      </c>
      <c r="BO103" s="36" t="s">
        <v>1730</v>
      </c>
      <c r="BP103" s="36" t="n">
        <v>10</v>
      </c>
      <c r="BQ103" s="36" t="s">
        <v>1730</v>
      </c>
      <c r="BR103" s="36" t="s">
        <v>2087</v>
      </c>
      <c r="BS103" s="36" t="s">
        <v>2087</v>
      </c>
      <c r="BT103" s="36" t="s">
        <v>2088</v>
      </c>
      <c r="BU103" s="36" t="s">
        <v>2089</v>
      </c>
      <c r="BV103" s="36" t="n">
        <v>4008</v>
      </c>
      <c r="BW103" s="36" t="s">
        <v>121</v>
      </c>
      <c r="BX103" s="36" t="s">
        <v>1739</v>
      </c>
      <c r="BY103" s="36" t="s">
        <v>1792</v>
      </c>
    </row>
    <row r="104" spans="1:77">
      <c r="A104" s="36" t="n">
        <v>413591</v>
      </c>
      <c r="B104" s="36" t="s">
        <v>936</v>
      </c>
      <c r="C104" s="36" t="s">
        <v>933</v>
      </c>
      <c r="D104" s="36">
        <f>VLOOKUP(C104,原始数据!$A$4:$B$133,2,0)</f>
        <v/>
      </c>
      <c r="E104" s="179" t="s">
        <v>1766</v>
      </c>
      <c r="F104" s="36" t="n">
        <v>2.5</v>
      </c>
      <c r="G104" s="36" t="n">
        <v>6.6</v>
      </c>
      <c r="H104" s="36" t="n">
        <v>5.7</v>
      </c>
      <c r="I104" s="36" t="n">
        <v>6.8</v>
      </c>
      <c r="J104" s="36" t="n">
        <v>5.5</v>
      </c>
      <c r="K104" s="36" t="n">
        <v>5.8</v>
      </c>
      <c r="L104" s="47" t="n">
        <v>7.3</v>
      </c>
      <c r="M104" s="47" t="n">
        <v>7.3</v>
      </c>
      <c r="N104" s="47" t="n">
        <v>6.3</v>
      </c>
      <c r="O104" s="36" t="n">
        <v>6.4</v>
      </c>
      <c r="P104" s="36" t="n">
        <v>4.4</v>
      </c>
      <c r="Q104" s="36" t="n">
        <v>1.4</v>
      </c>
      <c r="R104" s="36" t="n">
        <v>6.6</v>
      </c>
      <c r="S104" s="36" t="n">
        <v>6.4</v>
      </c>
      <c r="T104" s="36" t="n">
        <v>4</v>
      </c>
      <c r="U104" s="36" t="n">
        <v>5.8</v>
      </c>
      <c r="V104" s="36" t="n">
        <v>5.9</v>
      </c>
      <c r="W104" s="36" t="n">
        <v>9.1</v>
      </c>
      <c r="X104" s="36" t="n">
        <v>10</v>
      </c>
      <c r="Y104" s="36" t="n">
        <v>4.5</v>
      </c>
      <c r="Z104" s="36" t="n">
        <v>8.5</v>
      </c>
      <c r="AA104" s="36" t="n">
        <v>5.5</v>
      </c>
      <c r="AB104" s="36" t="n">
        <v>3.7</v>
      </c>
      <c r="AC104" s="36" t="n">
        <v>7.2</v>
      </c>
      <c r="AD104" s="36" t="n">
        <v>6.8</v>
      </c>
      <c r="AE104" s="36" t="n">
        <v>5.4</v>
      </c>
      <c r="AF104" s="36" t="n">
        <v>5.9</v>
      </c>
      <c r="AG104" s="36" t="n">
        <v>8.1</v>
      </c>
      <c r="AH104" s="36" t="n">
        <v>3.8</v>
      </c>
      <c r="AI104" s="36" t="n">
        <v>5.9</v>
      </c>
      <c r="AJ104" s="36" t="n">
        <v>8.1</v>
      </c>
      <c r="AK104" s="36" t="n">
        <v>8</v>
      </c>
      <c r="AL104" s="36" t="n">
        <v>4.4</v>
      </c>
      <c r="AM104" s="36" t="n">
        <v>5.2</v>
      </c>
      <c r="AN104" s="36" t="n">
        <v>6</v>
      </c>
      <c r="AO104" s="36" t="n">
        <v>7.5</v>
      </c>
      <c r="AP104" s="36" t="n">
        <v>6.3</v>
      </c>
      <c r="AQ104" s="36" t="n">
        <v>5</v>
      </c>
      <c r="AR104" s="36" t="n">
        <v>10</v>
      </c>
      <c r="AS104" s="36" t="n">
        <v>6.1</v>
      </c>
      <c r="AT104" s="36" t="s">
        <v>1730</v>
      </c>
      <c r="AU104" s="36" t="s">
        <v>1730</v>
      </c>
      <c r="AV104" s="36" t="n">
        <v>6.2</v>
      </c>
      <c r="AW104" s="36" t="s">
        <v>1730</v>
      </c>
      <c r="AX104" s="36" t="s">
        <v>1730</v>
      </c>
      <c r="AY104" s="36" t="n">
        <v>4.6</v>
      </c>
      <c r="AZ104" s="36" t="s">
        <v>1730</v>
      </c>
      <c r="BA104" s="36" t="s">
        <v>1730</v>
      </c>
      <c r="BB104" s="36" t="n">
        <v>9</v>
      </c>
      <c r="BC104" s="36" t="n">
        <v>7.8</v>
      </c>
      <c r="BD104" s="36" t="s">
        <v>1730</v>
      </c>
      <c r="BE104" s="36" t="n">
        <v>5.8</v>
      </c>
      <c r="BF104" s="36" t="n">
        <v>3.1</v>
      </c>
      <c r="BG104" s="36" t="n">
        <v>5.5</v>
      </c>
      <c r="BH104" s="36" t="n">
        <v>8.199999999999999</v>
      </c>
      <c r="BI104" s="36" t="n">
        <v>7.8</v>
      </c>
      <c r="BJ104" s="36" t="s">
        <v>1730</v>
      </c>
      <c r="BK104" s="36" t="s">
        <v>1730</v>
      </c>
      <c r="BL104" s="36" t="s">
        <v>1730</v>
      </c>
      <c r="BM104" s="36" t="n">
        <v>6.1</v>
      </c>
      <c r="BN104" s="36" t="n">
        <v>6.7</v>
      </c>
      <c r="BO104" s="36" t="s">
        <v>1730</v>
      </c>
      <c r="BP104" s="36" t="n">
        <v>7.6</v>
      </c>
      <c r="BQ104" s="36" t="s">
        <v>1730</v>
      </c>
      <c r="BR104" s="36" t="s">
        <v>2090</v>
      </c>
      <c r="BS104" s="36" t="s">
        <v>2090</v>
      </c>
      <c r="BT104" s="36" t="s">
        <v>2091</v>
      </c>
      <c r="BU104" s="36" t="s">
        <v>2092</v>
      </c>
      <c r="BV104" s="36" t="n">
        <v>5329</v>
      </c>
      <c r="BW104" s="36" t="s">
        <v>121</v>
      </c>
      <c r="BX104" s="36" t="s">
        <v>1810</v>
      </c>
      <c r="BY104" s="36" t="s">
        <v>1735</v>
      </c>
    </row>
    <row r="105" spans="1:77">
      <c r="A105" s="36" t="n">
        <v>413591</v>
      </c>
      <c r="B105" s="36" t="s">
        <v>941</v>
      </c>
      <c r="C105" s="36" t="s">
        <v>939</v>
      </c>
      <c r="D105" s="36">
        <f>VLOOKUP(C105,原始数据!$A$4:$B$133,2,0)</f>
        <v/>
      </c>
      <c r="E105" s="179" t="s">
        <v>1799</v>
      </c>
      <c r="F105" s="36" t="n">
        <v>8.199999999999999</v>
      </c>
      <c r="G105" s="36" t="n">
        <v>3</v>
      </c>
      <c r="H105" s="36" t="n">
        <v>4</v>
      </c>
      <c r="I105" s="36" t="n">
        <v>2.4</v>
      </c>
      <c r="J105" s="36" t="n">
        <v>7.6</v>
      </c>
      <c r="K105" s="36" t="n">
        <v>5.8</v>
      </c>
      <c r="L105" s="47" t="n">
        <v>7.3</v>
      </c>
      <c r="M105" s="47" t="n">
        <v>3.7</v>
      </c>
      <c r="N105" s="47" t="n">
        <v>7</v>
      </c>
      <c r="O105" s="36" t="n">
        <v>6.4</v>
      </c>
      <c r="P105" s="36" t="n">
        <v>8.300000000000001</v>
      </c>
      <c r="Q105" s="36" t="n">
        <v>3.1</v>
      </c>
      <c r="R105" s="36" t="n">
        <v>3.6</v>
      </c>
      <c r="S105" s="36" t="n">
        <v>6.4</v>
      </c>
      <c r="T105" s="36" t="n">
        <v>7.5</v>
      </c>
      <c r="U105" s="36" t="n">
        <v>9.699999999999999</v>
      </c>
      <c r="V105" s="36" t="n">
        <v>6.5</v>
      </c>
      <c r="W105" s="36" t="n">
        <v>7.2</v>
      </c>
      <c r="X105" s="36" t="n">
        <v>10</v>
      </c>
      <c r="Y105" s="36" t="n">
        <v>8.5</v>
      </c>
      <c r="Z105" s="36" t="n">
        <v>10</v>
      </c>
      <c r="AA105" s="36" t="n">
        <v>4.2</v>
      </c>
      <c r="AB105" s="36" t="n">
        <v>8</v>
      </c>
      <c r="AC105" s="36" t="n">
        <v>3.8</v>
      </c>
      <c r="AD105" s="36" t="n">
        <v>5.4</v>
      </c>
      <c r="AE105" s="36" t="n">
        <v>4.4</v>
      </c>
      <c r="AF105" s="36" t="n">
        <v>5.9</v>
      </c>
      <c r="AG105" s="36" t="n">
        <v>5.3</v>
      </c>
      <c r="AH105" s="36" t="n">
        <v>10</v>
      </c>
      <c r="AI105" s="36" t="n">
        <v>4.8</v>
      </c>
      <c r="AJ105" s="36" t="n">
        <v>6.2</v>
      </c>
      <c r="AK105" s="36" t="n">
        <v>6.8</v>
      </c>
      <c r="AL105" s="36" t="n">
        <v>1</v>
      </c>
      <c r="AM105" s="36" t="n">
        <v>6.9</v>
      </c>
      <c r="AN105" s="36" t="n">
        <v>6</v>
      </c>
      <c r="AO105" s="36" t="n">
        <v>7.5</v>
      </c>
      <c r="AP105" s="36" t="n">
        <v>3.6</v>
      </c>
      <c r="AQ105" s="36" t="n">
        <v>8.699999999999999</v>
      </c>
      <c r="AR105" s="36" t="n">
        <v>3</v>
      </c>
      <c r="AS105" s="36" t="n">
        <v>5.2</v>
      </c>
      <c r="AT105" s="36" t="s">
        <v>1730</v>
      </c>
      <c r="AU105" s="36" t="s">
        <v>1730</v>
      </c>
      <c r="AV105" s="36" t="n">
        <v>7.4</v>
      </c>
      <c r="AW105" s="36" t="s">
        <v>1730</v>
      </c>
      <c r="AX105" s="36" t="s">
        <v>1730</v>
      </c>
      <c r="AY105" s="36" t="n">
        <v>4.8</v>
      </c>
      <c r="AZ105" s="36" t="s">
        <v>1730</v>
      </c>
      <c r="BA105" s="36" t="s">
        <v>1730</v>
      </c>
      <c r="BB105" s="36" t="n">
        <v>10</v>
      </c>
      <c r="BC105" s="36" t="n">
        <v>6.3</v>
      </c>
      <c r="BD105" s="36" t="s">
        <v>1730</v>
      </c>
      <c r="BE105" s="36" t="n">
        <v>6</v>
      </c>
      <c r="BF105" s="36" t="n">
        <v>6.2</v>
      </c>
      <c r="BG105" s="36" t="n">
        <v>5.3</v>
      </c>
      <c r="BH105" s="36" t="n">
        <v>4.8</v>
      </c>
      <c r="BI105" s="36" t="n">
        <v>9.199999999999999</v>
      </c>
      <c r="BJ105" s="36" t="s">
        <v>1730</v>
      </c>
      <c r="BK105" s="36" t="s">
        <v>1730</v>
      </c>
      <c r="BL105" s="36" t="s">
        <v>1730</v>
      </c>
      <c r="BM105" s="36" t="n">
        <v>5.2</v>
      </c>
      <c r="BN105" s="36" t="n">
        <v>7.6</v>
      </c>
      <c r="BO105" s="36" t="s">
        <v>1730</v>
      </c>
      <c r="BP105" s="36" t="n">
        <v>4.2</v>
      </c>
      <c r="BQ105" s="36" t="s">
        <v>1730</v>
      </c>
      <c r="BR105" s="36" t="s">
        <v>2093</v>
      </c>
      <c r="BS105" s="36" t="s">
        <v>2093</v>
      </c>
      <c r="BT105" s="36" t="s">
        <v>2094</v>
      </c>
      <c r="BU105" s="36" t="s">
        <v>2095</v>
      </c>
      <c r="BV105" s="36" t="n">
        <v>3998</v>
      </c>
      <c r="BW105" s="36" t="s">
        <v>121</v>
      </c>
      <c r="BX105" s="36" t="s">
        <v>1810</v>
      </c>
      <c r="BY105" s="36" t="s">
        <v>1783</v>
      </c>
    </row>
    <row r="106" spans="1:77">
      <c r="A106" s="36" t="n">
        <v>413591</v>
      </c>
      <c r="B106" s="36" t="s">
        <v>948</v>
      </c>
      <c r="C106" s="36" t="s">
        <v>945</v>
      </c>
      <c r="D106" s="36">
        <f>VLOOKUP(C106,原始数据!$A$4:$B$133,2,0)</f>
        <v/>
      </c>
      <c r="E106" s="179" t="s">
        <v>2080</v>
      </c>
      <c r="F106" s="36" t="n">
        <v>4.4</v>
      </c>
      <c r="G106" s="36" t="n">
        <v>6.6</v>
      </c>
      <c r="H106" s="36" t="n">
        <v>4</v>
      </c>
      <c r="I106" s="36" t="n">
        <v>3</v>
      </c>
      <c r="J106" s="36" t="n">
        <v>5.5</v>
      </c>
      <c r="K106" s="36" t="n">
        <v>5.8</v>
      </c>
      <c r="L106" s="47" t="n">
        <v>6.4</v>
      </c>
      <c r="M106" s="47" t="n">
        <v>1.9</v>
      </c>
      <c r="N106" s="47" t="n">
        <v>6.3</v>
      </c>
      <c r="O106" s="36" t="n">
        <v>4.6</v>
      </c>
      <c r="P106" s="36" t="n">
        <v>6.3</v>
      </c>
      <c r="Q106" s="36" t="n">
        <v>4.8</v>
      </c>
      <c r="R106" s="36" t="n">
        <v>6</v>
      </c>
      <c r="S106" s="36" t="n">
        <v>4.5</v>
      </c>
      <c r="T106" s="36" t="n">
        <v>5.7</v>
      </c>
      <c r="U106" s="36" t="n">
        <v>6.3</v>
      </c>
      <c r="V106" s="36" t="n">
        <v>6.5</v>
      </c>
      <c r="W106" s="36" t="n">
        <v>1.6</v>
      </c>
      <c r="X106" s="36" t="n">
        <v>8.5</v>
      </c>
      <c r="Y106" s="36" t="n">
        <v>4.5</v>
      </c>
      <c r="Z106" s="36" t="n">
        <v>2.5</v>
      </c>
      <c r="AA106" s="36" t="n">
        <v>6.2</v>
      </c>
      <c r="AB106" s="36" t="n">
        <v>5.8</v>
      </c>
      <c r="AC106" s="36" t="n">
        <v>3.8</v>
      </c>
      <c r="AD106" s="36" t="n">
        <v>1.4</v>
      </c>
      <c r="AE106" s="36" t="n">
        <v>2.7</v>
      </c>
      <c r="AF106" s="36" t="n">
        <v>4.5</v>
      </c>
      <c r="AG106" s="36" t="n">
        <v>1.6</v>
      </c>
      <c r="AH106" s="36" t="n">
        <v>2.6</v>
      </c>
      <c r="AI106" s="36" t="n">
        <v>5.9</v>
      </c>
      <c r="AJ106" s="36" t="n">
        <v>9.1</v>
      </c>
      <c r="AK106" s="36" t="n">
        <v>5.6</v>
      </c>
      <c r="AL106" s="36" t="n">
        <v>5</v>
      </c>
      <c r="AM106" s="36" t="n">
        <v>4</v>
      </c>
      <c r="AN106" s="36" t="n">
        <v>9.199999999999999</v>
      </c>
      <c r="AO106" s="36" t="n">
        <v>7.5</v>
      </c>
      <c r="AP106" s="36" t="n">
        <v>1</v>
      </c>
      <c r="AQ106" s="36" t="n">
        <v>6.9</v>
      </c>
      <c r="AR106" s="36" t="n">
        <v>6.5</v>
      </c>
      <c r="AS106" s="36" t="n">
        <v>4.6</v>
      </c>
      <c r="AT106" s="36" t="s">
        <v>1730</v>
      </c>
      <c r="AU106" s="36" t="s">
        <v>1730</v>
      </c>
      <c r="AV106" s="36" t="n">
        <v>2.1</v>
      </c>
      <c r="AW106" s="36" t="s">
        <v>1730</v>
      </c>
      <c r="AX106" s="36" t="s">
        <v>1730</v>
      </c>
      <c r="AY106" s="36" t="n">
        <v>4.7</v>
      </c>
      <c r="AZ106" s="36" t="s">
        <v>1730</v>
      </c>
      <c r="BA106" s="36" t="s">
        <v>1730</v>
      </c>
      <c r="BB106" s="36" t="n">
        <v>5</v>
      </c>
      <c r="BC106" s="36" t="n">
        <v>4.5</v>
      </c>
      <c r="BD106" s="36" t="s">
        <v>1730</v>
      </c>
      <c r="BE106" s="36" t="n">
        <v>5.3</v>
      </c>
      <c r="BF106" s="36" t="n">
        <v>5.1</v>
      </c>
      <c r="BG106" s="36" t="n">
        <v>5.2</v>
      </c>
      <c r="BH106" s="36" t="n">
        <v>4.3</v>
      </c>
      <c r="BI106" s="36" t="n">
        <v>4.4</v>
      </c>
      <c r="BJ106" s="36" t="s">
        <v>1730</v>
      </c>
      <c r="BK106" s="36" t="s">
        <v>1730</v>
      </c>
      <c r="BL106" s="36" t="s">
        <v>1730</v>
      </c>
      <c r="BM106" s="36" t="n">
        <v>2.5</v>
      </c>
      <c r="BN106" s="36" t="n">
        <v>7.8</v>
      </c>
      <c r="BO106" s="36" t="s">
        <v>1730</v>
      </c>
      <c r="BP106" s="36" t="n">
        <v>7.2</v>
      </c>
      <c r="BQ106" s="36" t="s">
        <v>1730</v>
      </c>
      <c r="BR106" s="36" t="s">
        <v>2096</v>
      </c>
      <c r="BS106" s="36" t="s">
        <v>2096</v>
      </c>
      <c r="BT106" s="36" t="s">
        <v>2097</v>
      </c>
      <c r="BU106" s="36" t="s">
        <v>2098</v>
      </c>
      <c r="BV106" s="36" t="n">
        <v>6667</v>
      </c>
      <c r="BW106" s="36" t="s">
        <v>121</v>
      </c>
      <c r="BX106" s="36" t="s">
        <v>1931</v>
      </c>
      <c r="BY106" s="36" t="s">
        <v>1798</v>
      </c>
    </row>
    <row r="107" spans="1:77">
      <c r="A107" s="36" t="n">
        <v>413591</v>
      </c>
      <c r="B107" s="36" t="s">
        <v>957</v>
      </c>
      <c r="C107" s="36" t="s">
        <v>954</v>
      </c>
      <c r="D107" s="36">
        <f>VLOOKUP(C107,原始数据!$A$4:$B$133,2,0)</f>
        <v/>
      </c>
      <c r="E107" s="179" t="s">
        <v>1880</v>
      </c>
      <c r="F107" s="36" t="n">
        <v>4.4</v>
      </c>
      <c r="G107" s="36" t="n">
        <v>6.6</v>
      </c>
      <c r="H107" s="36" t="n">
        <v>7.5</v>
      </c>
      <c r="I107" s="36" t="n">
        <v>9.300000000000001</v>
      </c>
      <c r="J107" s="36" t="n">
        <v>6.2</v>
      </c>
      <c r="K107" s="36" t="n">
        <v>5.2</v>
      </c>
      <c r="L107" s="47" t="n">
        <v>7.3</v>
      </c>
      <c r="M107" s="47" t="n">
        <v>7.3</v>
      </c>
      <c r="N107" s="47" t="n">
        <v>6.3</v>
      </c>
      <c r="O107" s="36" t="n">
        <v>7.1</v>
      </c>
      <c r="P107" s="36" t="n">
        <v>6.3</v>
      </c>
      <c r="Q107" s="36" t="n">
        <v>3.1</v>
      </c>
      <c r="R107" s="36" t="n">
        <v>7.2</v>
      </c>
      <c r="S107" s="36" t="n">
        <v>8.4</v>
      </c>
      <c r="T107" s="36" t="n">
        <v>9.199999999999999</v>
      </c>
      <c r="U107" s="36" t="n">
        <v>8.5</v>
      </c>
      <c r="V107" s="36" t="n">
        <v>7.7</v>
      </c>
      <c r="W107" s="36" t="n">
        <v>9.1</v>
      </c>
      <c r="X107" s="36" t="n">
        <v>10</v>
      </c>
      <c r="Y107" s="36" t="n">
        <v>6.5</v>
      </c>
      <c r="Z107" s="36" t="n">
        <v>8.5</v>
      </c>
      <c r="AA107" s="36" t="n">
        <v>7.6</v>
      </c>
      <c r="AB107" s="36" t="n">
        <v>5.8</v>
      </c>
      <c r="AC107" s="36" t="n">
        <v>5.5</v>
      </c>
      <c r="AD107" s="36" t="n">
        <v>8.800000000000001</v>
      </c>
      <c r="AE107" s="36" t="n">
        <v>8.1</v>
      </c>
      <c r="AF107" s="36" t="n">
        <v>8</v>
      </c>
      <c r="AG107" s="36" t="n">
        <v>8.1</v>
      </c>
      <c r="AH107" s="36" t="n">
        <v>2.6</v>
      </c>
      <c r="AI107" s="36" t="n">
        <v>7.1</v>
      </c>
      <c r="AJ107" s="36" t="n">
        <v>7.2</v>
      </c>
      <c r="AK107" s="36" t="n">
        <v>6.8</v>
      </c>
      <c r="AL107" s="36" t="n">
        <v>8.5</v>
      </c>
      <c r="AM107" s="36" t="n">
        <v>8.699999999999999</v>
      </c>
      <c r="AN107" s="36" t="n">
        <v>6</v>
      </c>
      <c r="AO107" s="36" t="n">
        <v>5.9</v>
      </c>
      <c r="AP107" s="36" t="n">
        <v>7.4</v>
      </c>
      <c r="AQ107" s="36" t="n">
        <v>6.9</v>
      </c>
      <c r="AR107" s="36" t="n">
        <v>6.5</v>
      </c>
      <c r="AS107" s="36" t="n">
        <v>7.2</v>
      </c>
      <c r="AT107" s="36" t="s">
        <v>1730</v>
      </c>
      <c r="AU107" s="36" t="s">
        <v>1730</v>
      </c>
      <c r="AV107" s="36" t="n">
        <v>6.2</v>
      </c>
      <c r="AW107" s="36" t="s">
        <v>1730</v>
      </c>
      <c r="AX107" s="36" t="s">
        <v>1730</v>
      </c>
      <c r="AY107" s="36" t="n">
        <v>6.5</v>
      </c>
      <c r="AZ107" s="36" t="s">
        <v>1730</v>
      </c>
      <c r="BA107" s="36" t="s">
        <v>1730</v>
      </c>
      <c r="BB107" s="36" t="n">
        <v>10</v>
      </c>
      <c r="BC107" s="36" t="n">
        <v>7.8</v>
      </c>
      <c r="BD107" s="36" t="s">
        <v>1730</v>
      </c>
      <c r="BE107" s="36" t="n">
        <v>9.9</v>
      </c>
      <c r="BF107" s="36" t="n">
        <v>5.5</v>
      </c>
      <c r="BG107" s="36" t="n">
        <v>6.7</v>
      </c>
      <c r="BH107" s="36" t="n">
        <v>7.9</v>
      </c>
      <c r="BI107" s="36" t="n">
        <v>10</v>
      </c>
      <c r="BJ107" s="36" t="s">
        <v>1730</v>
      </c>
      <c r="BK107" s="36" t="s">
        <v>1730</v>
      </c>
      <c r="BL107" s="36" t="s">
        <v>1730</v>
      </c>
      <c r="BM107" s="36" t="n">
        <v>8.699999999999999</v>
      </c>
      <c r="BN107" s="36" t="n">
        <v>7.7</v>
      </c>
      <c r="BO107" s="36" t="s">
        <v>1730</v>
      </c>
      <c r="BP107" s="36" t="n">
        <v>8.699999999999999</v>
      </c>
      <c r="BQ107" s="36" t="s">
        <v>1730</v>
      </c>
      <c r="BR107" s="36" t="s">
        <v>2099</v>
      </c>
      <c r="BS107" s="36" t="s">
        <v>2099</v>
      </c>
      <c r="BT107" s="36" t="s">
        <v>2100</v>
      </c>
      <c r="BU107" s="36" t="s">
        <v>2101</v>
      </c>
      <c r="BV107" s="36" t="n">
        <v>5375</v>
      </c>
      <c r="BW107" s="36" t="s">
        <v>121</v>
      </c>
      <c r="BX107" s="36" t="s">
        <v>1775</v>
      </c>
      <c r="BY107" s="36" t="s">
        <v>1770</v>
      </c>
    </row>
    <row r="108" spans="1:77">
      <c r="A108" s="36" t="n">
        <v>413591</v>
      </c>
      <c r="B108" s="36" t="s">
        <v>965</v>
      </c>
      <c r="C108" s="36" t="s">
        <v>962</v>
      </c>
      <c r="D108" s="36">
        <f>VLOOKUP(C108,原始数据!$A$4:$B$133,2,0)</f>
        <v/>
      </c>
      <c r="E108" s="179" t="s">
        <v>2102</v>
      </c>
      <c r="F108" s="36" t="n">
        <v>4.4</v>
      </c>
      <c r="G108" s="36" t="n">
        <v>8.4</v>
      </c>
      <c r="H108" s="36" t="n">
        <v>4</v>
      </c>
      <c r="I108" s="36" t="n">
        <v>3</v>
      </c>
      <c r="J108" s="36" t="n">
        <v>8.4</v>
      </c>
      <c r="K108" s="36" t="n">
        <v>8.4</v>
      </c>
      <c r="L108" s="47" t="n">
        <v>5.5</v>
      </c>
      <c r="M108" s="47" t="n">
        <v>5.5</v>
      </c>
      <c r="N108" s="47" t="n">
        <v>5.1</v>
      </c>
      <c r="O108" s="36" t="n">
        <v>5.2</v>
      </c>
      <c r="P108" s="36" t="n">
        <v>8.300000000000001</v>
      </c>
      <c r="Q108" s="36" t="n">
        <v>6.5</v>
      </c>
      <c r="R108" s="36" t="n">
        <v>1</v>
      </c>
      <c r="S108" s="36" t="n">
        <v>4.5</v>
      </c>
      <c r="T108" s="36" t="n">
        <v>5.7</v>
      </c>
      <c r="U108" s="36" t="n">
        <v>4.1</v>
      </c>
      <c r="V108" s="36" t="n">
        <v>1.7</v>
      </c>
      <c r="W108" s="36" t="n">
        <v>7.2</v>
      </c>
      <c r="X108" s="36" t="n">
        <v>8.5</v>
      </c>
      <c r="Y108" s="36" t="n">
        <v>8.5</v>
      </c>
      <c r="Z108" s="36" t="n">
        <v>10</v>
      </c>
      <c r="AA108" s="36" t="n">
        <v>5.5</v>
      </c>
      <c r="AB108" s="36" t="n">
        <v>3</v>
      </c>
      <c r="AC108" s="36" t="n">
        <v>5.5</v>
      </c>
      <c r="AD108" s="36" t="n">
        <v>1</v>
      </c>
      <c r="AE108" s="36" t="n">
        <v>1</v>
      </c>
      <c r="AF108" s="36" t="n">
        <v>3.1</v>
      </c>
      <c r="AG108" s="36" t="n">
        <v>3.4</v>
      </c>
      <c r="AH108" s="36" t="n">
        <v>3.8</v>
      </c>
      <c r="AI108" s="36" t="n">
        <v>5.4</v>
      </c>
      <c r="AJ108" s="36" t="n">
        <v>6.2</v>
      </c>
      <c r="AK108" s="36" t="n">
        <v>8</v>
      </c>
      <c r="AL108" s="36" t="n">
        <v>3.8</v>
      </c>
      <c r="AM108" s="36" t="n">
        <v>5.2</v>
      </c>
      <c r="AN108" s="36" t="n">
        <v>7.6</v>
      </c>
      <c r="AO108" s="36" t="n">
        <v>2.7</v>
      </c>
      <c r="AP108" s="36" t="n">
        <v>3.6</v>
      </c>
      <c r="AQ108" s="36" t="n">
        <v>5</v>
      </c>
      <c r="AR108" s="36" t="n">
        <v>6.5</v>
      </c>
      <c r="AS108" s="36" t="n">
        <v>6.8</v>
      </c>
      <c r="AT108" s="36" t="s">
        <v>1730</v>
      </c>
      <c r="AU108" s="36" t="s">
        <v>1730</v>
      </c>
      <c r="AV108" s="36" t="n">
        <v>3.4</v>
      </c>
      <c r="AW108" s="36" t="s">
        <v>1730</v>
      </c>
      <c r="AX108" s="36" t="s">
        <v>1730</v>
      </c>
      <c r="AY108" s="36" t="n">
        <v>5.6</v>
      </c>
      <c r="AZ108" s="36" t="s">
        <v>1730</v>
      </c>
      <c r="BA108" s="36" t="s">
        <v>1730</v>
      </c>
      <c r="BB108" s="36" t="n">
        <v>10</v>
      </c>
      <c r="BC108" s="36" t="n">
        <v>5.3</v>
      </c>
      <c r="BD108" s="36" t="s">
        <v>1730</v>
      </c>
      <c r="BE108" s="36" t="n">
        <v>2.7</v>
      </c>
      <c r="BF108" s="36" t="n">
        <v>7.4</v>
      </c>
      <c r="BG108" s="36" t="n">
        <v>4.3</v>
      </c>
      <c r="BH108" s="36" t="n">
        <v>4.7</v>
      </c>
      <c r="BI108" s="36" t="n">
        <v>3.6</v>
      </c>
      <c r="BJ108" s="36" t="s">
        <v>1730</v>
      </c>
      <c r="BK108" s="36" t="s">
        <v>1730</v>
      </c>
      <c r="BL108" s="36" t="s">
        <v>1730</v>
      </c>
      <c r="BM108" s="36" t="n">
        <v>1.1</v>
      </c>
      <c r="BN108" s="36" t="n">
        <v>4.9</v>
      </c>
      <c r="BO108" s="36" t="s">
        <v>1730</v>
      </c>
      <c r="BP108" s="36" t="n">
        <v>6.3</v>
      </c>
      <c r="BQ108" s="36" t="s">
        <v>1730</v>
      </c>
      <c r="BR108" s="36" t="s">
        <v>2103</v>
      </c>
      <c r="BS108" s="36" t="s">
        <v>2103</v>
      </c>
      <c r="BT108" s="36" t="s">
        <v>2104</v>
      </c>
      <c r="BU108" s="36" t="s">
        <v>2105</v>
      </c>
      <c r="BV108" s="36" t="n">
        <v>4589</v>
      </c>
      <c r="BW108" s="36" t="s">
        <v>121</v>
      </c>
      <c r="BX108" s="36" t="s">
        <v>1745</v>
      </c>
      <c r="BY108" s="36" t="s">
        <v>1783</v>
      </c>
    </row>
    <row r="109" spans="1:77">
      <c r="A109" s="36" t="n">
        <v>413591</v>
      </c>
      <c r="B109" s="36" t="s">
        <v>973</v>
      </c>
      <c r="C109" s="36" t="s">
        <v>970</v>
      </c>
      <c r="D109" s="36">
        <f>VLOOKUP(C109,原始数据!$A$4:$B$133,2,0)</f>
        <v/>
      </c>
      <c r="E109" s="179" t="s">
        <v>2046</v>
      </c>
      <c r="F109" s="36" t="n">
        <v>2.5</v>
      </c>
      <c r="G109" s="36" t="n">
        <v>10</v>
      </c>
      <c r="H109" s="36" t="n">
        <v>4</v>
      </c>
      <c r="I109" s="36" t="n">
        <v>6.2</v>
      </c>
      <c r="J109" s="36" t="n">
        <v>3.4</v>
      </c>
      <c r="K109" s="36" t="n">
        <v>5.8</v>
      </c>
      <c r="L109" s="47" t="n">
        <v>7.3</v>
      </c>
      <c r="M109" s="47" t="n">
        <v>3.7</v>
      </c>
      <c r="N109" s="47" t="n">
        <v>1.8</v>
      </c>
      <c r="O109" s="36" t="n">
        <v>2.8</v>
      </c>
      <c r="P109" s="36" t="n">
        <v>8.300000000000001</v>
      </c>
      <c r="Q109" s="36" t="n">
        <v>4.8</v>
      </c>
      <c r="R109" s="36" t="n">
        <v>4.8</v>
      </c>
      <c r="S109" s="36" t="n">
        <v>6.4</v>
      </c>
      <c r="T109" s="36" t="n">
        <v>5.7</v>
      </c>
      <c r="U109" s="36" t="n">
        <v>3.5</v>
      </c>
      <c r="V109" s="36" t="n">
        <v>5.3</v>
      </c>
      <c r="W109" s="36" t="n">
        <v>9.1</v>
      </c>
      <c r="X109" s="36" t="n">
        <v>10</v>
      </c>
      <c r="Y109" s="36" t="n">
        <v>2.5</v>
      </c>
      <c r="Z109" s="36" t="n">
        <v>8.5</v>
      </c>
      <c r="AA109" s="36" t="n">
        <v>8.300000000000001</v>
      </c>
      <c r="AB109" s="36" t="n">
        <v>7.3</v>
      </c>
      <c r="AC109" s="36" t="n">
        <v>5.5</v>
      </c>
      <c r="AD109" s="36" t="n">
        <v>4.1</v>
      </c>
      <c r="AE109" s="36" t="n">
        <v>5.4</v>
      </c>
      <c r="AF109" s="36" t="n">
        <v>6.6</v>
      </c>
      <c r="AG109" s="36" t="n">
        <v>5.3</v>
      </c>
      <c r="AH109" s="36" t="n">
        <v>3.8</v>
      </c>
      <c r="AI109" s="36" t="n">
        <v>5.9</v>
      </c>
      <c r="AJ109" s="36" t="n">
        <v>6.2</v>
      </c>
      <c r="AK109" s="36" t="n">
        <v>6.8</v>
      </c>
      <c r="AL109" s="36" t="n">
        <v>6.2</v>
      </c>
      <c r="AM109" s="36" t="n">
        <v>7.5</v>
      </c>
      <c r="AN109" s="36" t="n">
        <v>7.6</v>
      </c>
      <c r="AO109" s="36" t="n">
        <v>7.5</v>
      </c>
      <c r="AP109" s="36" t="n">
        <v>6.9</v>
      </c>
      <c r="AQ109" s="36" t="n">
        <v>3.2</v>
      </c>
      <c r="AR109" s="36" t="n">
        <v>8.199999999999999</v>
      </c>
      <c r="AS109" s="36" t="n">
        <v>5.1</v>
      </c>
      <c r="AT109" s="36" t="s">
        <v>1730</v>
      </c>
      <c r="AU109" s="36" t="s">
        <v>1730</v>
      </c>
      <c r="AV109" s="36" t="n">
        <v>4.7</v>
      </c>
      <c r="AW109" s="36" t="s">
        <v>1730</v>
      </c>
      <c r="AX109" s="36" t="s">
        <v>1730</v>
      </c>
      <c r="AY109" s="36" t="n">
        <v>5.5</v>
      </c>
      <c r="AZ109" s="36" t="s">
        <v>1730</v>
      </c>
      <c r="BA109" s="36" t="s">
        <v>1730</v>
      </c>
      <c r="BB109" s="36" t="n">
        <v>7.9</v>
      </c>
      <c r="BC109" s="36" t="n">
        <v>3.5</v>
      </c>
      <c r="BD109" s="36" t="s">
        <v>1730</v>
      </c>
      <c r="BE109" s="36" t="n">
        <v>5.7</v>
      </c>
      <c r="BF109" s="36" t="n">
        <v>5.2</v>
      </c>
      <c r="BG109" s="36" t="n">
        <v>7.7</v>
      </c>
      <c r="BH109" s="36" t="n">
        <v>6.5</v>
      </c>
      <c r="BI109" s="36" t="n">
        <v>6.2</v>
      </c>
      <c r="BJ109" s="36" t="s">
        <v>1730</v>
      </c>
      <c r="BK109" s="36" t="s">
        <v>1730</v>
      </c>
      <c r="BL109" s="36" t="s">
        <v>1730</v>
      </c>
      <c r="BM109" s="36" t="n">
        <v>5.3</v>
      </c>
      <c r="BN109" s="36" t="n">
        <v>8.800000000000001</v>
      </c>
      <c r="BO109" s="36" t="s">
        <v>1730</v>
      </c>
      <c r="BP109" s="36" t="n">
        <v>6.9</v>
      </c>
      <c r="BQ109" s="36" t="s">
        <v>1730</v>
      </c>
      <c r="BR109" s="36" t="s">
        <v>2106</v>
      </c>
      <c r="BS109" s="36" t="s">
        <v>2106</v>
      </c>
      <c r="BT109" s="36" t="s">
        <v>2107</v>
      </c>
      <c r="BU109" s="36" t="s">
        <v>2108</v>
      </c>
      <c r="BV109" s="36" t="n">
        <v>5663</v>
      </c>
      <c r="BW109" s="36" t="s">
        <v>121</v>
      </c>
      <c r="BX109" s="36" t="s">
        <v>1764</v>
      </c>
      <c r="BY109" s="36" t="s">
        <v>2109</v>
      </c>
    </row>
    <row r="110" spans="1:77">
      <c r="A110" s="36" t="n">
        <v>413591</v>
      </c>
      <c r="B110" s="36" t="s">
        <v>981</v>
      </c>
      <c r="C110" s="36" t="s">
        <v>978</v>
      </c>
      <c r="D110" s="36">
        <f>VLOOKUP(C110,原始数据!$A$4:$B$133,2,0)</f>
        <v/>
      </c>
      <c r="E110" s="179" t="s">
        <v>1955</v>
      </c>
      <c r="F110" s="36" t="n">
        <v>4.4</v>
      </c>
      <c r="G110" s="36" t="n">
        <v>6.6</v>
      </c>
      <c r="H110" s="36" t="n">
        <v>2.3</v>
      </c>
      <c r="I110" s="36" t="n">
        <v>4.9</v>
      </c>
      <c r="J110" s="36" t="n">
        <v>9.1</v>
      </c>
      <c r="K110" s="36" t="n">
        <v>8.4</v>
      </c>
      <c r="L110" s="47" t="n">
        <v>7.3</v>
      </c>
      <c r="M110" s="47" t="n">
        <v>1.9</v>
      </c>
      <c r="N110" s="47" t="n">
        <v>7</v>
      </c>
      <c r="O110" s="36" t="n">
        <v>8.300000000000001</v>
      </c>
      <c r="P110" s="36" t="n">
        <v>6.3</v>
      </c>
      <c r="Q110" s="36" t="n">
        <v>1.4</v>
      </c>
      <c r="R110" s="36" t="n">
        <v>5.4</v>
      </c>
      <c r="S110" s="36" t="n">
        <v>4.5</v>
      </c>
      <c r="T110" s="36" t="n">
        <v>7.5</v>
      </c>
      <c r="U110" s="36" t="n">
        <v>10</v>
      </c>
      <c r="V110" s="36" t="n">
        <v>7.7</v>
      </c>
      <c r="W110" s="36" t="n">
        <v>5.3</v>
      </c>
      <c r="X110" s="36" t="n">
        <v>8.5</v>
      </c>
      <c r="Y110" s="36" t="n">
        <v>1</v>
      </c>
      <c r="Z110" s="36" t="n">
        <v>2.5</v>
      </c>
      <c r="AA110" s="36" t="n">
        <v>1.4</v>
      </c>
      <c r="AB110" s="36" t="n">
        <v>3</v>
      </c>
      <c r="AC110" s="36" t="n">
        <v>7.2</v>
      </c>
      <c r="AD110" s="36" t="n">
        <v>6.8</v>
      </c>
      <c r="AE110" s="36" t="n">
        <v>8.699999999999999</v>
      </c>
      <c r="AF110" s="36" t="n">
        <v>5.9</v>
      </c>
      <c r="AG110" s="36" t="n">
        <v>3.4</v>
      </c>
      <c r="AH110" s="36" t="n">
        <v>1</v>
      </c>
      <c r="AI110" s="36" t="n">
        <v>5.9</v>
      </c>
      <c r="AJ110" s="36" t="n">
        <v>7.2</v>
      </c>
      <c r="AK110" s="36" t="n">
        <v>8</v>
      </c>
      <c r="AL110" s="36" t="n">
        <v>5</v>
      </c>
      <c r="AM110" s="36" t="n">
        <v>7.5</v>
      </c>
      <c r="AN110" s="36" t="n">
        <v>7.6</v>
      </c>
      <c r="AO110" s="36" t="n">
        <v>7.5</v>
      </c>
      <c r="AP110" s="36" t="n">
        <v>6.3</v>
      </c>
      <c r="AQ110" s="36" t="n">
        <v>8.699999999999999</v>
      </c>
      <c r="AR110" s="36" t="n">
        <v>8.199999999999999</v>
      </c>
      <c r="AS110" s="36" t="n">
        <v>7.9</v>
      </c>
      <c r="AT110" s="36" t="s">
        <v>1730</v>
      </c>
      <c r="AU110" s="36" t="s">
        <v>1730</v>
      </c>
      <c r="AV110" s="36" t="n">
        <v>2.2</v>
      </c>
      <c r="AW110" s="36" t="s">
        <v>1730</v>
      </c>
      <c r="AX110" s="36" t="s">
        <v>1730</v>
      </c>
      <c r="AY110" s="36" t="n">
        <v>3.9</v>
      </c>
      <c r="AZ110" s="36" t="s">
        <v>1730</v>
      </c>
      <c r="BA110" s="36" t="s">
        <v>1730</v>
      </c>
      <c r="BB110" s="36" t="n">
        <v>3.1</v>
      </c>
      <c r="BC110" s="36" t="n">
        <v>5.3</v>
      </c>
      <c r="BD110" s="36" t="s">
        <v>1730</v>
      </c>
      <c r="BE110" s="36" t="n">
        <v>6</v>
      </c>
      <c r="BF110" s="36" t="n">
        <v>5.2</v>
      </c>
      <c r="BG110" s="36" t="n">
        <v>3.1</v>
      </c>
      <c r="BH110" s="36" t="n">
        <v>9.199999999999999</v>
      </c>
      <c r="BI110" s="36" t="n">
        <v>9</v>
      </c>
      <c r="BJ110" s="36" t="s">
        <v>1730</v>
      </c>
      <c r="BK110" s="36" t="s">
        <v>1730</v>
      </c>
      <c r="BL110" s="36" t="s">
        <v>1730</v>
      </c>
      <c r="BM110" s="36" t="n">
        <v>7.4</v>
      </c>
      <c r="BN110" s="36" t="n">
        <v>8.800000000000001</v>
      </c>
      <c r="BO110" s="36" t="s">
        <v>1730</v>
      </c>
      <c r="BP110" s="36" t="n">
        <v>7.5</v>
      </c>
      <c r="BQ110" s="36" t="s">
        <v>1730</v>
      </c>
      <c r="BR110" s="36" t="s">
        <v>2110</v>
      </c>
      <c r="BS110" s="36" t="s">
        <v>2110</v>
      </c>
      <c r="BT110" s="36" t="s">
        <v>2111</v>
      </c>
      <c r="BU110" s="36" t="s">
        <v>2112</v>
      </c>
      <c r="BV110" s="36" t="n">
        <v>4833</v>
      </c>
      <c r="BW110" s="36" t="s">
        <v>121</v>
      </c>
      <c r="BX110" s="36" t="s">
        <v>1739</v>
      </c>
      <c r="BY110" s="36" t="s">
        <v>1792</v>
      </c>
    </row>
    <row r="111" spans="1:77">
      <c r="A111" s="36" t="n">
        <v>413591</v>
      </c>
      <c r="B111" s="36" t="s">
        <v>987</v>
      </c>
      <c r="C111" s="36" t="s">
        <v>984</v>
      </c>
      <c r="D111" s="36">
        <f>VLOOKUP(C111,原始数据!$A$4:$B$133,2,0)</f>
        <v/>
      </c>
      <c r="E111" s="179" t="s">
        <v>1729</v>
      </c>
      <c r="F111" s="36" t="n">
        <v>8.199999999999999</v>
      </c>
      <c r="G111" s="36" t="n">
        <v>4.8</v>
      </c>
      <c r="H111" s="36" t="n">
        <v>5.7</v>
      </c>
      <c r="I111" s="36" t="n">
        <v>8.1</v>
      </c>
      <c r="J111" s="36" t="n">
        <v>7.6</v>
      </c>
      <c r="K111" s="36" t="n">
        <v>7.1</v>
      </c>
      <c r="L111" s="47" t="n">
        <v>6.4</v>
      </c>
      <c r="M111" s="47" t="n">
        <v>3.7</v>
      </c>
      <c r="N111" s="47" t="n">
        <v>8.300000000000001</v>
      </c>
      <c r="O111" s="36" t="n">
        <v>5.8</v>
      </c>
      <c r="P111" s="36" t="n">
        <v>2.4</v>
      </c>
      <c r="Q111" s="36" t="n">
        <v>3.1</v>
      </c>
      <c r="R111" s="36" t="n">
        <v>8.300000000000001</v>
      </c>
      <c r="S111" s="36" t="n">
        <v>4.5</v>
      </c>
      <c r="T111" s="36" t="n">
        <v>5.7</v>
      </c>
      <c r="U111" s="36" t="n">
        <v>5.2</v>
      </c>
      <c r="V111" s="36" t="n">
        <v>7.7</v>
      </c>
      <c r="W111" s="36" t="n">
        <v>6.2</v>
      </c>
      <c r="X111" s="36" t="n">
        <v>6.5</v>
      </c>
      <c r="Y111" s="36" t="n">
        <v>10</v>
      </c>
      <c r="Z111" s="36" t="n">
        <v>10</v>
      </c>
      <c r="AA111" s="36" t="n">
        <v>6.2</v>
      </c>
      <c r="AB111" s="36" t="n">
        <v>5.8</v>
      </c>
      <c r="AC111" s="36" t="n">
        <v>5.5</v>
      </c>
      <c r="AD111" s="36" t="n">
        <v>8.1</v>
      </c>
      <c r="AE111" s="36" t="n">
        <v>7.6</v>
      </c>
      <c r="AF111" s="36" t="n">
        <v>8.699999999999999</v>
      </c>
      <c r="AG111" s="36" t="n">
        <v>5.3</v>
      </c>
      <c r="AH111" s="36" t="n">
        <v>2.6</v>
      </c>
      <c r="AI111" s="36" t="n">
        <v>6.5</v>
      </c>
      <c r="AJ111" s="36" t="n">
        <v>8.1</v>
      </c>
      <c r="AK111" s="36" t="n">
        <v>5.6</v>
      </c>
      <c r="AL111" s="36" t="n">
        <v>5.6</v>
      </c>
      <c r="AM111" s="36" t="n">
        <v>8.1</v>
      </c>
      <c r="AN111" s="36" t="n">
        <v>9.199999999999999</v>
      </c>
      <c r="AO111" s="36" t="n">
        <v>5.9</v>
      </c>
      <c r="AP111" s="36" t="n">
        <v>5.2</v>
      </c>
      <c r="AQ111" s="36" t="n">
        <v>8.699999999999999</v>
      </c>
      <c r="AR111" s="36" t="n">
        <v>3</v>
      </c>
      <c r="AS111" s="36" t="n">
        <v>8.1</v>
      </c>
      <c r="AT111" s="36" t="s">
        <v>1730</v>
      </c>
      <c r="AU111" s="36" t="s">
        <v>1730</v>
      </c>
      <c r="AV111" s="36" t="n">
        <v>4.4</v>
      </c>
      <c r="AW111" s="36" t="s">
        <v>1730</v>
      </c>
      <c r="AX111" s="36" t="s">
        <v>1730</v>
      </c>
      <c r="AY111" s="36" t="n">
        <v>6.6</v>
      </c>
      <c r="AZ111" s="36" t="s">
        <v>1730</v>
      </c>
      <c r="BA111" s="36" t="s">
        <v>1730</v>
      </c>
      <c r="BB111" s="36" t="n">
        <v>10</v>
      </c>
      <c r="BC111" s="36" t="n">
        <v>6.5</v>
      </c>
      <c r="BD111" s="36" t="s">
        <v>1730</v>
      </c>
      <c r="BE111" s="36" t="n">
        <v>6.6</v>
      </c>
      <c r="BF111" s="36" t="n">
        <v>2.6</v>
      </c>
      <c r="BG111" s="36" t="n">
        <v>6</v>
      </c>
      <c r="BH111" s="36" t="n">
        <v>5.7</v>
      </c>
      <c r="BI111" s="36" t="n">
        <v>6.9</v>
      </c>
      <c r="BJ111" s="36" t="s">
        <v>1730</v>
      </c>
      <c r="BK111" s="36" t="s">
        <v>1730</v>
      </c>
      <c r="BL111" s="36" t="s">
        <v>1730</v>
      </c>
      <c r="BM111" s="36" t="n">
        <v>8.5</v>
      </c>
      <c r="BN111" s="36" t="n">
        <v>9.1</v>
      </c>
      <c r="BO111" s="36" t="s">
        <v>1730</v>
      </c>
      <c r="BP111" s="36" t="n">
        <v>7</v>
      </c>
      <c r="BQ111" s="36" t="s">
        <v>1730</v>
      </c>
      <c r="BR111" s="36" t="s">
        <v>2113</v>
      </c>
      <c r="BS111" s="36" t="s">
        <v>2113</v>
      </c>
      <c r="BT111" s="36" t="s">
        <v>2114</v>
      </c>
      <c r="BU111" s="36" t="s">
        <v>2115</v>
      </c>
      <c r="BV111" s="36" t="n">
        <v>5280</v>
      </c>
      <c r="BW111" s="36" t="s">
        <v>121</v>
      </c>
      <c r="BX111" s="36" t="s">
        <v>1734</v>
      </c>
      <c r="BY111" s="36" t="s">
        <v>1750</v>
      </c>
    </row>
    <row r="112" spans="1:77">
      <c r="A112" s="36" t="n">
        <v>413591</v>
      </c>
      <c r="B112" s="36" t="s">
        <v>995</v>
      </c>
      <c r="C112" s="36" t="s">
        <v>992</v>
      </c>
      <c r="D112" s="36">
        <f>VLOOKUP(C112,原始数据!$A$4:$B$133,2,0)</f>
        <v/>
      </c>
      <c r="E112" s="179" t="s">
        <v>1760</v>
      </c>
      <c r="F112" s="36" t="n">
        <v>2.5</v>
      </c>
      <c r="G112" s="36" t="n">
        <v>8.4</v>
      </c>
      <c r="H112" s="36" t="n">
        <v>1</v>
      </c>
      <c r="I112" s="36" t="n">
        <v>6.8</v>
      </c>
      <c r="J112" s="36" t="n">
        <v>6.9</v>
      </c>
      <c r="K112" s="36" t="n">
        <v>5.2</v>
      </c>
      <c r="L112" s="47" t="n">
        <v>5.5</v>
      </c>
      <c r="M112" s="47" t="n">
        <v>5.5</v>
      </c>
      <c r="N112" s="47" t="n">
        <v>2.5</v>
      </c>
      <c r="O112" s="36" t="n">
        <v>4.6</v>
      </c>
      <c r="P112" s="36" t="n">
        <v>2.4</v>
      </c>
      <c r="Q112" s="36" t="n">
        <v>3.1</v>
      </c>
      <c r="R112" s="36" t="n">
        <v>7.7</v>
      </c>
      <c r="S112" s="36" t="n">
        <v>4.5</v>
      </c>
      <c r="T112" s="36" t="n">
        <v>2.3</v>
      </c>
      <c r="U112" s="36" t="n">
        <v>8</v>
      </c>
      <c r="V112" s="36" t="n">
        <v>6.5</v>
      </c>
      <c r="W112" s="36" t="n">
        <v>7.2</v>
      </c>
      <c r="X112" s="36" t="n">
        <v>10</v>
      </c>
      <c r="Y112" s="36" t="n">
        <v>1</v>
      </c>
      <c r="Z112" s="36" t="n">
        <v>4.5</v>
      </c>
      <c r="AA112" s="36" t="n">
        <v>4.2</v>
      </c>
      <c r="AB112" s="36" t="n">
        <v>4.4</v>
      </c>
      <c r="AC112" s="36" t="n">
        <v>5.5</v>
      </c>
      <c r="AD112" s="36" t="n">
        <v>5.4</v>
      </c>
      <c r="AE112" s="36" t="n">
        <v>6</v>
      </c>
      <c r="AF112" s="36" t="n">
        <v>8</v>
      </c>
      <c r="AG112" s="36" t="n">
        <v>7.2</v>
      </c>
      <c r="AH112" s="36" t="n">
        <v>2.6</v>
      </c>
      <c r="AI112" s="36" t="n">
        <v>7.7</v>
      </c>
      <c r="AJ112" s="36" t="n">
        <v>5.3</v>
      </c>
      <c r="AK112" s="36" t="n">
        <v>6.8</v>
      </c>
      <c r="AL112" s="36" t="n">
        <v>5</v>
      </c>
      <c r="AM112" s="36" t="n">
        <v>5.8</v>
      </c>
      <c r="AN112" s="36" t="n">
        <v>4.4</v>
      </c>
      <c r="AO112" s="36" t="n">
        <v>4.3</v>
      </c>
      <c r="AP112" s="36" t="n">
        <v>3.6</v>
      </c>
      <c r="AQ112" s="36" t="n">
        <v>3.2</v>
      </c>
      <c r="AR112" s="36" t="n">
        <v>3</v>
      </c>
      <c r="AS112" s="36" t="n">
        <v>6.5</v>
      </c>
      <c r="AT112" s="36" t="s">
        <v>1730</v>
      </c>
      <c r="AU112" s="36" t="s">
        <v>1730</v>
      </c>
      <c r="AV112" s="36" t="n">
        <v>6</v>
      </c>
      <c r="AW112" s="36" t="s">
        <v>1730</v>
      </c>
      <c r="AX112" s="36" t="s">
        <v>1730</v>
      </c>
      <c r="AY112" s="36" t="n">
        <v>3.2</v>
      </c>
      <c r="AZ112" s="36" t="s">
        <v>1730</v>
      </c>
      <c r="BA112" s="36" t="s">
        <v>1730</v>
      </c>
      <c r="BB112" s="36" t="n">
        <v>5</v>
      </c>
      <c r="BC112" s="36" t="n">
        <v>3.9</v>
      </c>
      <c r="BD112" s="36" t="s">
        <v>1730</v>
      </c>
      <c r="BE112" s="36" t="n">
        <v>4.4</v>
      </c>
      <c r="BF112" s="36" t="n">
        <v>2</v>
      </c>
      <c r="BG112" s="36" t="n">
        <v>4.3</v>
      </c>
      <c r="BH112" s="36" t="n">
        <v>1.8</v>
      </c>
      <c r="BI112" s="36" t="n">
        <v>8.300000000000001</v>
      </c>
      <c r="BJ112" s="36" t="s">
        <v>1730</v>
      </c>
      <c r="BK112" s="36" t="s">
        <v>1730</v>
      </c>
      <c r="BL112" s="36" t="s">
        <v>1730</v>
      </c>
      <c r="BM112" s="36" t="n">
        <v>6.6</v>
      </c>
      <c r="BN112" s="36" t="n">
        <v>4.4</v>
      </c>
      <c r="BO112" s="36" t="s">
        <v>1730</v>
      </c>
      <c r="BP112" s="36" t="n">
        <v>5.8</v>
      </c>
      <c r="BQ112" s="36" t="s">
        <v>1730</v>
      </c>
      <c r="BR112" s="36" t="s">
        <v>2116</v>
      </c>
      <c r="BS112" s="36" t="s">
        <v>2116</v>
      </c>
      <c r="BT112" s="36" t="s">
        <v>2117</v>
      </c>
      <c r="BU112" s="36" t="s">
        <v>2118</v>
      </c>
      <c r="BV112" s="36" t="n">
        <v>4258</v>
      </c>
      <c r="BW112" s="36" t="s">
        <v>121</v>
      </c>
      <c r="BX112" s="36" t="s">
        <v>1734</v>
      </c>
      <c r="BY112" s="36" t="s">
        <v>1750</v>
      </c>
    </row>
    <row r="113" spans="1:77">
      <c r="A113" s="36" t="n">
        <v>413591</v>
      </c>
      <c r="B113" s="36" t="s">
        <v>1003</v>
      </c>
      <c r="C113" s="36" t="s">
        <v>1000</v>
      </c>
      <c r="D113" s="36">
        <f>VLOOKUP(C113,原始数据!$A$4:$B$133,2,0)</f>
        <v/>
      </c>
      <c r="E113" s="179" t="s">
        <v>1771</v>
      </c>
      <c r="F113" s="36" t="n">
        <v>6.3</v>
      </c>
      <c r="G113" s="36" t="n">
        <v>1.1</v>
      </c>
      <c r="H113" s="36" t="n">
        <v>7.5</v>
      </c>
      <c r="I113" s="36" t="n">
        <v>6.2</v>
      </c>
      <c r="J113" s="36" t="n">
        <v>4.1</v>
      </c>
      <c r="K113" s="36" t="n">
        <v>1</v>
      </c>
      <c r="L113" s="47" t="n">
        <v>3.7</v>
      </c>
      <c r="M113" s="47" t="n">
        <v>7.3</v>
      </c>
      <c r="N113" s="47" t="n">
        <v>6.3</v>
      </c>
      <c r="O113" s="36" t="n">
        <v>4</v>
      </c>
      <c r="P113" s="36" t="n">
        <v>8.300000000000001</v>
      </c>
      <c r="Q113" s="36" t="n">
        <v>6.5</v>
      </c>
      <c r="R113" s="36" t="n">
        <v>7.2</v>
      </c>
      <c r="S113" s="36" t="n">
        <v>4.5</v>
      </c>
      <c r="T113" s="36" t="n">
        <v>4</v>
      </c>
      <c r="U113" s="36" t="n">
        <v>4.1</v>
      </c>
      <c r="V113" s="36" t="n">
        <v>5.9</v>
      </c>
      <c r="W113" s="36" t="n">
        <v>9.1</v>
      </c>
      <c r="X113" s="36" t="n">
        <v>10</v>
      </c>
      <c r="Y113" s="36" t="n">
        <v>1</v>
      </c>
      <c r="Z113" s="36" t="n">
        <v>4.5</v>
      </c>
      <c r="AA113" s="36" t="n">
        <v>3.5</v>
      </c>
      <c r="AB113" s="36" t="n">
        <v>4.4</v>
      </c>
      <c r="AC113" s="36" t="n">
        <v>3.8</v>
      </c>
      <c r="AD113" s="36" t="n">
        <v>4.1</v>
      </c>
      <c r="AE113" s="36" t="n">
        <v>2.7</v>
      </c>
      <c r="AF113" s="36" t="n">
        <v>6.6</v>
      </c>
      <c r="AG113" s="36" t="n">
        <v>6.2</v>
      </c>
      <c r="AH113" s="36" t="n">
        <v>2.1</v>
      </c>
      <c r="AI113" s="36" t="n">
        <v>4.8</v>
      </c>
      <c r="AJ113" s="36" t="n">
        <v>5.3</v>
      </c>
      <c r="AK113" s="36" t="n">
        <v>4.4</v>
      </c>
      <c r="AL113" s="36" t="n">
        <v>5</v>
      </c>
      <c r="AM113" s="36" t="n">
        <v>4.6</v>
      </c>
      <c r="AN113" s="36" t="n">
        <v>2.8</v>
      </c>
      <c r="AO113" s="36" t="n">
        <v>4.3</v>
      </c>
      <c r="AP113" s="36" t="n">
        <v>8</v>
      </c>
      <c r="AQ113" s="36" t="n">
        <v>5</v>
      </c>
      <c r="AR113" s="36" t="n">
        <v>8.199999999999999</v>
      </c>
      <c r="AS113" s="36" t="n">
        <v>3.4</v>
      </c>
      <c r="AT113" s="36" t="s">
        <v>1730</v>
      </c>
      <c r="AU113" s="36" t="s">
        <v>1730</v>
      </c>
      <c r="AV113" s="36" t="n">
        <v>3.7</v>
      </c>
      <c r="AW113" s="36" t="s">
        <v>1730</v>
      </c>
      <c r="AX113" s="36" t="s">
        <v>1730</v>
      </c>
      <c r="AY113" s="36" t="n">
        <v>4.7</v>
      </c>
      <c r="AZ113" s="36" t="s">
        <v>1730</v>
      </c>
      <c r="BA113" s="36" t="s">
        <v>1730</v>
      </c>
      <c r="BB113" s="36" t="n">
        <v>5</v>
      </c>
      <c r="BC113" s="36" t="n">
        <v>5.9</v>
      </c>
      <c r="BD113" s="36" t="s">
        <v>1730</v>
      </c>
      <c r="BE113" s="36" t="n">
        <v>5.1</v>
      </c>
      <c r="BF113" s="36" t="n">
        <v>6.8</v>
      </c>
      <c r="BG113" s="36" t="n">
        <v>3.2</v>
      </c>
      <c r="BH113" s="36" t="n">
        <v>8.1</v>
      </c>
      <c r="BI113" s="36" t="n">
        <v>6.9</v>
      </c>
      <c r="BJ113" s="36" t="s">
        <v>1730</v>
      </c>
      <c r="BK113" s="36" t="s">
        <v>1730</v>
      </c>
      <c r="BL113" s="36" t="s">
        <v>1730</v>
      </c>
      <c r="BM113" s="36" t="n">
        <v>4.3</v>
      </c>
      <c r="BN113" s="36" t="n">
        <v>2.9</v>
      </c>
      <c r="BO113" s="36" t="s">
        <v>1730</v>
      </c>
      <c r="BP113" s="36" t="n">
        <v>4.5</v>
      </c>
      <c r="BQ113" s="36" t="s">
        <v>1730</v>
      </c>
      <c r="BR113" s="36" t="s">
        <v>2119</v>
      </c>
      <c r="BS113" s="36" t="s">
        <v>2119</v>
      </c>
      <c r="BT113" s="36" t="s">
        <v>2120</v>
      </c>
      <c r="BU113" s="36" t="s">
        <v>2121</v>
      </c>
      <c r="BV113" s="36" t="n">
        <v>5946</v>
      </c>
      <c r="BW113" s="36" t="s">
        <v>121</v>
      </c>
      <c r="BX113" s="36" t="s">
        <v>1815</v>
      </c>
      <c r="BY113" s="36" t="s">
        <v>1750</v>
      </c>
    </row>
    <row r="114" spans="1:77">
      <c r="A114" s="36" t="n">
        <v>413591</v>
      </c>
      <c r="B114" s="36" t="s">
        <v>1010</v>
      </c>
      <c r="C114" s="36" t="s">
        <v>1007</v>
      </c>
      <c r="D114" s="36">
        <f>VLOOKUP(C114,原始数据!$A$4:$B$133,2,0)</f>
        <v/>
      </c>
      <c r="E114" s="179" t="s">
        <v>1927</v>
      </c>
      <c r="F114" s="36" t="n">
        <v>6.3</v>
      </c>
      <c r="G114" s="36" t="n">
        <v>3</v>
      </c>
      <c r="H114" s="36" t="n">
        <v>5.7</v>
      </c>
      <c r="I114" s="36" t="n">
        <v>6.8</v>
      </c>
      <c r="J114" s="36" t="n">
        <v>9.1</v>
      </c>
      <c r="K114" s="36" t="n">
        <v>7.7</v>
      </c>
      <c r="L114" s="47" t="n">
        <v>5.5</v>
      </c>
      <c r="M114" s="47" t="n">
        <v>1.9</v>
      </c>
      <c r="N114" s="47" t="n">
        <v>1.2</v>
      </c>
      <c r="O114" s="36" t="n">
        <v>1.5</v>
      </c>
      <c r="P114" s="36" t="n">
        <v>2.4</v>
      </c>
      <c r="Q114" s="36" t="n">
        <v>4.8</v>
      </c>
      <c r="R114" s="36" t="n">
        <v>8.9</v>
      </c>
      <c r="S114" s="36" t="n">
        <v>6.4</v>
      </c>
      <c r="T114" s="36" t="n">
        <v>4</v>
      </c>
      <c r="U114" s="36" t="n">
        <v>6.9</v>
      </c>
      <c r="V114" s="36" t="n">
        <v>8.9</v>
      </c>
      <c r="W114" s="36" t="n">
        <v>3.4</v>
      </c>
      <c r="X114" s="36" t="n">
        <v>8.5</v>
      </c>
      <c r="Y114" s="36" t="n">
        <v>2.5</v>
      </c>
      <c r="Z114" s="36" t="n">
        <v>6.5</v>
      </c>
      <c r="AA114" s="36" t="n">
        <v>8.9</v>
      </c>
      <c r="AB114" s="36" t="n">
        <v>6.6</v>
      </c>
      <c r="AC114" s="36" t="n">
        <v>3.8</v>
      </c>
      <c r="AD114" s="36" t="n">
        <v>9.4</v>
      </c>
      <c r="AE114" s="36" t="n">
        <v>8.699999999999999</v>
      </c>
      <c r="AF114" s="36" t="n">
        <v>8</v>
      </c>
      <c r="AG114" s="36" t="n">
        <v>6.2</v>
      </c>
      <c r="AH114" s="36" t="n">
        <v>4.4</v>
      </c>
      <c r="AI114" s="36" t="n">
        <v>8.9</v>
      </c>
      <c r="AJ114" s="36" t="n">
        <v>8.1</v>
      </c>
      <c r="AK114" s="36" t="n">
        <v>5.6</v>
      </c>
      <c r="AL114" s="36" t="n">
        <v>6.2</v>
      </c>
      <c r="AM114" s="36" t="n">
        <v>8.699999999999999</v>
      </c>
      <c r="AN114" s="36" t="n">
        <v>7.6</v>
      </c>
      <c r="AO114" s="36" t="n">
        <v>4.3</v>
      </c>
      <c r="AP114" s="36" t="n">
        <v>1</v>
      </c>
      <c r="AQ114" s="36" t="n">
        <v>6.9</v>
      </c>
      <c r="AR114" s="36" t="n">
        <v>3</v>
      </c>
      <c r="AS114" s="36" t="n">
        <v>8.4</v>
      </c>
      <c r="AT114" s="36" t="s">
        <v>1730</v>
      </c>
      <c r="AU114" s="36" t="s">
        <v>1730</v>
      </c>
      <c r="AV114" s="36" t="n">
        <v>7.1</v>
      </c>
      <c r="AW114" s="36" t="s">
        <v>1730</v>
      </c>
      <c r="AX114" s="36" t="s">
        <v>1730</v>
      </c>
      <c r="AY114" s="36" t="n">
        <v>4.7</v>
      </c>
      <c r="AZ114" s="36" t="s">
        <v>1730</v>
      </c>
      <c r="BA114" s="36" t="s">
        <v>1730</v>
      </c>
      <c r="BB114" s="36" t="n">
        <v>6</v>
      </c>
      <c r="BC114" s="36" t="n">
        <v>1.3</v>
      </c>
      <c r="BD114" s="36" t="s">
        <v>1730</v>
      </c>
      <c r="BE114" s="36" t="n">
        <v>7</v>
      </c>
      <c r="BF114" s="36" t="n">
        <v>1.2</v>
      </c>
      <c r="BG114" s="36" t="n">
        <v>6.9</v>
      </c>
      <c r="BH114" s="36" t="n">
        <v>2.4</v>
      </c>
      <c r="BI114" s="36" t="n">
        <v>6.9</v>
      </c>
      <c r="BJ114" s="36" t="s">
        <v>1730</v>
      </c>
      <c r="BK114" s="36" t="s">
        <v>1730</v>
      </c>
      <c r="BL114" s="36" t="s">
        <v>1730</v>
      </c>
      <c r="BM114" s="36" t="n">
        <v>9.199999999999999</v>
      </c>
      <c r="BN114" s="36" t="n">
        <v>7.7</v>
      </c>
      <c r="BO114" s="36" t="s">
        <v>1730</v>
      </c>
      <c r="BP114" s="36" t="n">
        <v>7.3</v>
      </c>
      <c r="BQ114" s="36" t="s">
        <v>1730</v>
      </c>
      <c r="BR114" s="36" t="s">
        <v>2122</v>
      </c>
      <c r="BS114" s="36" t="s">
        <v>2122</v>
      </c>
      <c r="BT114" s="36" t="s">
        <v>2123</v>
      </c>
      <c r="BU114" s="36" t="s">
        <v>2124</v>
      </c>
      <c r="BV114" s="36" t="n">
        <v>4364</v>
      </c>
      <c r="BW114" s="36" t="s">
        <v>121</v>
      </c>
      <c r="BX114" s="36" t="s">
        <v>1775</v>
      </c>
      <c r="BY114" s="36" t="s">
        <v>1740</v>
      </c>
    </row>
    <row r="115" spans="1:77">
      <c r="A115" s="36" t="n">
        <v>413591</v>
      </c>
      <c r="B115" s="36" t="s">
        <v>1016</v>
      </c>
      <c r="C115" s="36" t="s">
        <v>1013</v>
      </c>
      <c r="D115" s="36">
        <f>VLOOKUP(C115,原始数据!$A$4:$B$133,2,0)</f>
        <v/>
      </c>
      <c r="E115" s="179" t="s">
        <v>1836</v>
      </c>
      <c r="F115" s="36" t="n">
        <v>4.4</v>
      </c>
      <c r="G115" s="36" t="n">
        <v>1.1</v>
      </c>
      <c r="H115" s="36" t="n">
        <v>2.3</v>
      </c>
      <c r="I115" s="36" t="n">
        <v>8.1</v>
      </c>
      <c r="J115" s="36" t="n">
        <v>8.4</v>
      </c>
      <c r="K115" s="36" t="n">
        <v>7.1</v>
      </c>
      <c r="L115" s="47" t="n">
        <v>6.4</v>
      </c>
      <c r="M115" s="47" t="n">
        <v>3.7</v>
      </c>
      <c r="N115" s="47" t="n">
        <v>6.3</v>
      </c>
      <c r="O115" s="36" t="n">
        <v>5.8</v>
      </c>
      <c r="P115" s="36" t="n">
        <v>4.4</v>
      </c>
      <c r="Q115" s="36" t="n">
        <v>3.1</v>
      </c>
      <c r="R115" s="36" t="n">
        <v>7.2</v>
      </c>
      <c r="S115" s="36" t="n">
        <v>8.4</v>
      </c>
      <c r="T115" s="36" t="n">
        <v>4</v>
      </c>
      <c r="U115" s="36" t="n">
        <v>4.1</v>
      </c>
      <c r="V115" s="36" t="n">
        <v>8.9</v>
      </c>
      <c r="W115" s="36" t="n">
        <v>8.1</v>
      </c>
      <c r="X115" s="36" t="n">
        <v>10</v>
      </c>
      <c r="Y115" s="36" t="n">
        <v>10</v>
      </c>
      <c r="Z115" s="36" t="n">
        <v>8.5</v>
      </c>
      <c r="AA115" s="36" t="n">
        <v>3.5</v>
      </c>
      <c r="AB115" s="36" t="n">
        <v>2.2</v>
      </c>
      <c r="AC115" s="36" t="n">
        <v>5.5</v>
      </c>
      <c r="AD115" s="36" t="n">
        <v>9.4</v>
      </c>
      <c r="AE115" s="36" t="n">
        <v>7.6</v>
      </c>
      <c r="AF115" s="36" t="n">
        <v>7.3</v>
      </c>
      <c r="AG115" s="36" t="n">
        <v>6.2</v>
      </c>
      <c r="AH115" s="36" t="n">
        <v>1.5</v>
      </c>
      <c r="AI115" s="36" t="n">
        <v>8.9</v>
      </c>
      <c r="AJ115" s="36" t="n">
        <v>8.1</v>
      </c>
      <c r="AK115" s="36" t="n">
        <v>4.4</v>
      </c>
      <c r="AL115" s="36" t="n">
        <v>5.6</v>
      </c>
      <c r="AM115" s="36" t="n">
        <v>6.3</v>
      </c>
      <c r="AN115" s="36" t="n">
        <v>6</v>
      </c>
      <c r="AO115" s="36" t="n">
        <v>5.9</v>
      </c>
      <c r="AP115" s="36" t="n">
        <v>3.6</v>
      </c>
      <c r="AQ115" s="36" t="n">
        <v>3.2</v>
      </c>
      <c r="AR115" s="36" t="n">
        <v>3</v>
      </c>
      <c r="AS115" s="36" t="n">
        <v>8.4</v>
      </c>
      <c r="AT115" s="36" t="s">
        <v>1730</v>
      </c>
      <c r="AU115" s="36" t="s">
        <v>1730</v>
      </c>
      <c r="AV115" s="36" t="n">
        <v>5.6</v>
      </c>
      <c r="AW115" s="36" t="s">
        <v>1730</v>
      </c>
      <c r="AX115" s="36" t="s">
        <v>1730</v>
      </c>
      <c r="AY115" s="36" t="n">
        <v>1.1</v>
      </c>
      <c r="AZ115" s="36" t="s">
        <v>1730</v>
      </c>
      <c r="BA115" s="36" t="s">
        <v>1730</v>
      </c>
      <c r="BB115" s="36" t="n">
        <v>10</v>
      </c>
      <c r="BC115" s="36" t="n">
        <v>5.4</v>
      </c>
      <c r="BD115" s="36" t="s">
        <v>1730</v>
      </c>
      <c r="BE115" s="36" t="n">
        <v>7.1</v>
      </c>
      <c r="BF115" s="36" t="n">
        <v>3.7</v>
      </c>
      <c r="BG115" s="36" t="n">
        <v>2.9</v>
      </c>
      <c r="BH115" s="36" t="n">
        <v>1.8</v>
      </c>
      <c r="BI115" s="36" t="n">
        <v>8</v>
      </c>
      <c r="BJ115" s="36" t="s">
        <v>1730</v>
      </c>
      <c r="BK115" s="36" t="s">
        <v>1730</v>
      </c>
      <c r="BL115" s="36" t="s">
        <v>1730</v>
      </c>
      <c r="BM115" s="36" t="n">
        <v>8.5</v>
      </c>
      <c r="BN115" s="36" t="n">
        <v>6.4</v>
      </c>
      <c r="BO115" s="36" t="s">
        <v>1730</v>
      </c>
      <c r="BP115" s="36" t="n">
        <v>6.4</v>
      </c>
      <c r="BQ115" s="36" t="s">
        <v>1730</v>
      </c>
      <c r="BR115" s="36" t="s">
        <v>2125</v>
      </c>
      <c r="BS115" s="36" t="s">
        <v>2125</v>
      </c>
      <c r="BT115" s="36" t="s">
        <v>2126</v>
      </c>
      <c r="BU115" s="36" t="s">
        <v>2127</v>
      </c>
      <c r="BV115" s="36" t="n">
        <v>7265</v>
      </c>
      <c r="BW115" s="36" t="s">
        <v>335</v>
      </c>
      <c r="BX115" s="36" t="s">
        <v>1791</v>
      </c>
      <c r="BY115" s="36" t="s">
        <v>1841</v>
      </c>
    </row>
    <row r="116" spans="1:77">
      <c r="A116" s="36" t="n">
        <v>413591</v>
      </c>
      <c r="B116" s="36" t="s">
        <v>1023</v>
      </c>
      <c r="C116" s="36" t="s">
        <v>1020</v>
      </c>
      <c r="D116" s="36">
        <f>VLOOKUP(C116,原始数据!$A$4:$B$133,2,0)</f>
        <v/>
      </c>
      <c r="E116" s="179" t="s">
        <v>1755</v>
      </c>
      <c r="F116" s="36" t="n">
        <v>6.3</v>
      </c>
      <c r="G116" s="36" t="n">
        <v>8.4</v>
      </c>
      <c r="H116" s="36" t="n">
        <v>9.199999999999999</v>
      </c>
      <c r="I116" s="36" t="n">
        <v>7.4</v>
      </c>
      <c r="J116" s="36" t="n">
        <v>9.1</v>
      </c>
      <c r="K116" s="36" t="n">
        <v>9</v>
      </c>
      <c r="L116" s="47" t="n">
        <v>3.7</v>
      </c>
      <c r="M116" s="47" t="n">
        <v>5.5</v>
      </c>
      <c r="N116" s="47" t="n">
        <v>7</v>
      </c>
      <c r="O116" s="36" t="n">
        <v>6.4</v>
      </c>
      <c r="P116" s="36" t="n">
        <v>8.300000000000001</v>
      </c>
      <c r="Q116" s="36" t="n">
        <v>6.5</v>
      </c>
      <c r="R116" s="36" t="n">
        <v>7.7</v>
      </c>
      <c r="S116" s="36" t="n">
        <v>8.4</v>
      </c>
      <c r="T116" s="36" t="n">
        <v>5.7</v>
      </c>
      <c r="U116" s="36" t="n">
        <v>9.699999999999999</v>
      </c>
      <c r="V116" s="36" t="n">
        <v>8.300000000000001</v>
      </c>
      <c r="W116" s="36" t="n">
        <v>9.1</v>
      </c>
      <c r="X116" s="36" t="n">
        <v>10</v>
      </c>
      <c r="Y116" s="36" t="n">
        <v>4.5</v>
      </c>
      <c r="Z116" s="36" t="n">
        <v>8.5</v>
      </c>
      <c r="AA116" s="36" t="n">
        <v>8.300000000000001</v>
      </c>
      <c r="AB116" s="36" t="n">
        <v>7.3</v>
      </c>
      <c r="AC116" s="36" t="n">
        <v>5.5</v>
      </c>
      <c r="AD116" s="36" t="n">
        <v>8.800000000000001</v>
      </c>
      <c r="AE116" s="36" t="n">
        <v>6.5</v>
      </c>
      <c r="AF116" s="36" t="n">
        <v>8</v>
      </c>
      <c r="AG116" s="36" t="n">
        <v>8.1</v>
      </c>
      <c r="AH116" s="36" t="n">
        <v>3.8</v>
      </c>
      <c r="AI116" s="36" t="n">
        <v>9.5</v>
      </c>
      <c r="AJ116" s="36" t="n">
        <v>8.1</v>
      </c>
      <c r="AK116" s="36" t="n">
        <v>6.8</v>
      </c>
      <c r="AL116" s="36" t="n">
        <v>6.2</v>
      </c>
      <c r="AM116" s="36" t="n">
        <v>6.9</v>
      </c>
      <c r="AN116" s="36" t="n">
        <v>7.6</v>
      </c>
      <c r="AO116" s="36" t="n">
        <v>5.9</v>
      </c>
      <c r="AP116" s="36" t="n">
        <v>3.6</v>
      </c>
      <c r="AQ116" s="36" t="n">
        <v>5</v>
      </c>
      <c r="AR116" s="36" t="n">
        <v>3</v>
      </c>
      <c r="AS116" s="36" t="n">
        <v>9.1</v>
      </c>
      <c r="AT116" s="36" t="s">
        <v>1730</v>
      </c>
      <c r="AU116" s="36" t="s">
        <v>1730</v>
      </c>
      <c r="AV116" s="36" t="n">
        <v>8.1</v>
      </c>
      <c r="AW116" s="36" t="s">
        <v>1730</v>
      </c>
      <c r="AX116" s="36" t="s">
        <v>1730</v>
      </c>
      <c r="AY116" s="36" t="n">
        <v>9.1</v>
      </c>
      <c r="AZ116" s="36" t="s">
        <v>1730</v>
      </c>
      <c r="BA116" s="36" t="s">
        <v>1730</v>
      </c>
      <c r="BB116" s="36" t="n">
        <v>9</v>
      </c>
      <c r="BC116" s="36" t="n">
        <v>5.3</v>
      </c>
      <c r="BD116" s="36" t="s">
        <v>1730</v>
      </c>
      <c r="BE116" s="36" t="n">
        <v>8.300000000000001</v>
      </c>
      <c r="BF116" s="36" t="n">
        <v>8.1</v>
      </c>
      <c r="BG116" s="36" t="n">
        <v>7.7</v>
      </c>
      <c r="BH116" s="36" t="n">
        <v>2.8</v>
      </c>
      <c r="BI116" s="36" t="n">
        <v>10</v>
      </c>
      <c r="BJ116" s="36" t="s">
        <v>1730</v>
      </c>
      <c r="BK116" s="36" t="s">
        <v>1730</v>
      </c>
      <c r="BL116" s="36" t="s">
        <v>1730</v>
      </c>
      <c r="BM116" s="36" t="n">
        <v>8.1</v>
      </c>
      <c r="BN116" s="36" t="n">
        <v>7.6</v>
      </c>
      <c r="BO116" s="36" t="s">
        <v>1730</v>
      </c>
      <c r="BP116" s="36" t="n">
        <v>8</v>
      </c>
      <c r="BQ116" s="36" t="s">
        <v>1730</v>
      </c>
      <c r="BR116" s="36" t="s">
        <v>2128</v>
      </c>
      <c r="BS116" s="36" t="s">
        <v>2128</v>
      </c>
      <c r="BT116" s="36" t="s">
        <v>2129</v>
      </c>
      <c r="BU116" s="36" t="s">
        <v>2130</v>
      </c>
      <c r="BV116" s="36" t="n">
        <v>3786</v>
      </c>
      <c r="BW116" s="36" t="s">
        <v>177</v>
      </c>
      <c r="BX116" s="36" t="s">
        <v>1740</v>
      </c>
      <c r="BY116" s="36" t="s">
        <v>1798</v>
      </c>
    </row>
    <row r="117" spans="1:77">
      <c r="A117" s="36" t="n">
        <v>413591</v>
      </c>
      <c r="B117" s="36" t="s">
        <v>1030</v>
      </c>
      <c r="C117" s="36" t="s">
        <v>1027</v>
      </c>
      <c r="D117" s="36">
        <f>VLOOKUP(C117,原始数据!$A$4:$B$133,2,0)</f>
        <v/>
      </c>
      <c r="E117" s="179" t="s">
        <v>1755</v>
      </c>
      <c r="F117" s="36" t="n">
        <v>6.3</v>
      </c>
      <c r="G117" s="36" t="n">
        <v>4.8</v>
      </c>
      <c r="H117" s="36" t="n">
        <v>2.3</v>
      </c>
      <c r="I117" s="36" t="n">
        <v>7.4</v>
      </c>
      <c r="J117" s="36" t="n">
        <v>6.2</v>
      </c>
      <c r="K117" s="36" t="n">
        <v>6.5</v>
      </c>
      <c r="L117" s="47" t="n">
        <v>7.3</v>
      </c>
      <c r="M117" s="47" t="n">
        <v>5.5</v>
      </c>
      <c r="N117" s="47" t="n">
        <v>6.3</v>
      </c>
      <c r="O117" s="36" t="n">
        <v>5.8</v>
      </c>
      <c r="P117" s="36" t="n">
        <v>8.300000000000001</v>
      </c>
      <c r="Q117" s="36" t="n">
        <v>4.8</v>
      </c>
      <c r="R117" s="36" t="n">
        <v>7.7</v>
      </c>
      <c r="S117" s="36" t="n">
        <v>8.4</v>
      </c>
      <c r="T117" s="36" t="n">
        <v>4</v>
      </c>
      <c r="U117" s="36" t="n">
        <v>9.1</v>
      </c>
      <c r="V117" s="36" t="n">
        <v>5.9</v>
      </c>
      <c r="W117" s="36" t="n">
        <v>7.2</v>
      </c>
      <c r="X117" s="36" t="n">
        <v>10</v>
      </c>
      <c r="Y117" s="36" t="n">
        <v>10</v>
      </c>
      <c r="Z117" s="36" t="n">
        <v>8.5</v>
      </c>
      <c r="AA117" s="36" t="n">
        <v>4.9</v>
      </c>
      <c r="AB117" s="36" t="n">
        <v>5.1</v>
      </c>
      <c r="AC117" s="36" t="n">
        <v>7.2</v>
      </c>
      <c r="AD117" s="36" t="n">
        <v>8.1</v>
      </c>
      <c r="AE117" s="36" t="n">
        <v>7.1</v>
      </c>
      <c r="AF117" s="36" t="n">
        <v>8</v>
      </c>
      <c r="AG117" s="36" t="n">
        <v>8.1</v>
      </c>
      <c r="AH117" s="36" t="n">
        <v>4.4</v>
      </c>
      <c r="AI117" s="36" t="n">
        <v>7.1</v>
      </c>
      <c r="AJ117" s="36" t="n">
        <v>8.1</v>
      </c>
      <c r="AK117" s="36" t="n">
        <v>6.8</v>
      </c>
      <c r="AL117" s="36" t="n">
        <v>5.6</v>
      </c>
      <c r="AM117" s="36" t="n">
        <v>5.2</v>
      </c>
      <c r="AN117" s="36" t="n">
        <v>7.6</v>
      </c>
      <c r="AO117" s="36" t="n">
        <v>4.3</v>
      </c>
      <c r="AP117" s="36" t="n">
        <v>4.2</v>
      </c>
      <c r="AQ117" s="36" t="n">
        <v>6.9</v>
      </c>
      <c r="AR117" s="36" t="n">
        <v>4.8</v>
      </c>
      <c r="AS117" s="36" t="n">
        <v>7</v>
      </c>
      <c r="AT117" s="36" t="s">
        <v>1730</v>
      </c>
      <c r="AU117" s="36" t="s">
        <v>1730</v>
      </c>
      <c r="AV117" s="36" t="n">
        <v>7.2</v>
      </c>
      <c r="AW117" s="36" t="s">
        <v>1730</v>
      </c>
      <c r="AX117" s="36" t="s">
        <v>1730</v>
      </c>
      <c r="AY117" s="36" t="n">
        <v>3.9</v>
      </c>
      <c r="AZ117" s="36" t="s">
        <v>1730</v>
      </c>
      <c r="BA117" s="36" t="s">
        <v>1730</v>
      </c>
      <c r="BB117" s="36" t="n">
        <v>10</v>
      </c>
      <c r="BC117" s="36" t="n">
        <v>6.9</v>
      </c>
      <c r="BD117" s="36" t="s">
        <v>1730</v>
      </c>
      <c r="BE117" s="36" t="n">
        <v>7.4</v>
      </c>
      <c r="BF117" s="36" t="n">
        <v>6.8</v>
      </c>
      <c r="BG117" s="36" t="n">
        <v>5.8</v>
      </c>
      <c r="BH117" s="36" t="n">
        <v>5.2</v>
      </c>
      <c r="BI117" s="36" t="n">
        <v>8.5</v>
      </c>
      <c r="BJ117" s="36" t="s">
        <v>1730</v>
      </c>
      <c r="BK117" s="36" t="s">
        <v>1730</v>
      </c>
      <c r="BL117" s="36" t="s">
        <v>1730</v>
      </c>
      <c r="BM117" s="36" t="n">
        <v>8.1</v>
      </c>
      <c r="BN117" s="36" t="n">
        <v>5.8</v>
      </c>
      <c r="BO117" s="36" t="s">
        <v>1730</v>
      </c>
      <c r="BP117" s="36" t="n">
        <v>7.6</v>
      </c>
      <c r="BQ117" s="36" t="s">
        <v>1730</v>
      </c>
      <c r="BR117" s="36" t="s">
        <v>2131</v>
      </c>
      <c r="BS117" s="36" t="s">
        <v>2131</v>
      </c>
      <c r="BT117" s="36" t="s">
        <v>2132</v>
      </c>
      <c r="BU117" s="36" t="s">
        <v>2133</v>
      </c>
      <c r="BV117" s="36" t="n">
        <v>3679</v>
      </c>
      <c r="BW117" s="36" t="s">
        <v>121</v>
      </c>
      <c r="BX117" s="36" t="s">
        <v>1810</v>
      </c>
      <c r="BY117" s="36" t="s">
        <v>1905</v>
      </c>
    </row>
    <row r="118" spans="1:77">
      <c r="A118" s="36" t="n">
        <v>413591</v>
      </c>
      <c r="B118" s="36" t="s">
        <v>1036</v>
      </c>
      <c r="C118" s="36" t="s">
        <v>1033</v>
      </c>
      <c r="D118" s="36">
        <f>VLOOKUP(C118,原始数据!$A$4:$B$133,2,0)</f>
        <v/>
      </c>
      <c r="E118" s="179" t="s">
        <v>1729</v>
      </c>
      <c r="F118" s="36" t="n">
        <v>6.3</v>
      </c>
      <c r="G118" s="36" t="n">
        <v>6.6</v>
      </c>
      <c r="H118" s="36" t="n">
        <v>5.7</v>
      </c>
      <c r="I118" s="36" t="n">
        <v>4.3</v>
      </c>
      <c r="J118" s="36" t="n">
        <v>4.8</v>
      </c>
      <c r="K118" s="36" t="n">
        <v>3.9</v>
      </c>
      <c r="L118" s="47" t="n">
        <v>4.6</v>
      </c>
      <c r="M118" s="47" t="n">
        <v>5.5</v>
      </c>
      <c r="N118" s="47" t="n">
        <v>5.7</v>
      </c>
      <c r="O118" s="36" t="n">
        <v>5.2</v>
      </c>
      <c r="P118" s="36" t="n">
        <v>6.3</v>
      </c>
      <c r="Q118" s="36" t="n">
        <v>8.1</v>
      </c>
      <c r="R118" s="36" t="n">
        <v>6.6</v>
      </c>
      <c r="S118" s="36" t="n">
        <v>4.5</v>
      </c>
      <c r="T118" s="36" t="n">
        <v>7.5</v>
      </c>
      <c r="U118" s="36" t="n">
        <v>6.9</v>
      </c>
      <c r="V118" s="36" t="n">
        <v>7.1</v>
      </c>
      <c r="W118" s="36" t="n">
        <v>9.1</v>
      </c>
      <c r="X118" s="36" t="n">
        <v>10</v>
      </c>
      <c r="Y118" s="36" t="n">
        <v>2.5</v>
      </c>
      <c r="Z118" s="36" t="n">
        <v>6.5</v>
      </c>
      <c r="AA118" s="36" t="n">
        <v>5.5</v>
      </c>
      <c r="AB118" s="36" t="n">
        <v>5.8</v>
      </c>
      <c r="AC118" s="36" t="n">
        <v>7.2</v>
      </c>
      <c r="AD118" s="36" t="n">
        <v>6.1</v>
      </c>
      <c r="AE118" s="36" t="n">
        <v>4.4</v>
      </c>
      <c r="AF118" s="36" t="n">
        <v>5.2</v>
      </c>
      <c r="AG118" s="36" t="n">
        <v>6.2</v>
      </c>
      <c r="AH118" s="36" t="n">
        <v>4.4</v>
      </c>
      <c r="AI118" s="36" t="n">
        <v>4.2</v>
      </c>
      <c r="AJ118" s="36" t="n">
        <v>8.1</v>
      </c>
      <c r="AK118" s="36" t="n">
        <v>6.8</v>
      </c>
      <c r="AL118" s="36" t="n">
        <v>3.3</v>
      </c>
      <c r="AM118" s="36" t="n">
        <v>5.2</v>
      </c>
      <c r="AN118" s="36" t="n">
        <v>6</v>
      </c>
      <c r="AO118" s="36" t="n">
        <v>4.3</v>
      </c>
      <c r="AP118" s="36" t="n">
        <v>4.7</v>
      </c>
      <c r="AQ118" s="36" t="n">
        <v>8.699999999999999</v>
      </c>
      <c r="AR118" s="36" t="n">
        <v>6.5</v>
      </c>
      <c r="AS118" s="36" t="n">
        <v>4.1</v>
      </c>
      <c r="AT118" s="36" t="s">
        <v>1730</v>
      </c>
      <c r="AU118" s="36" t="s">
        <v>1730</v>
      </c>
      <c r="AV118" s="36" t="n">
        <v>4.6</v>
      </c>
      <c r="AW118" s="36" t="s">
        <v>1730</v>
      </c>
      <c r="AX118" s="36" t="s">
        <v>1730</v>
      </c>
      <c r="AY118" s="36" t="n">
        <v>6.5</v>
      </c>
      <c r="AZ118" s="36" t="s">
        <v>1730</v>
      </c>
      <c r="BA118" s="36" t="s">
        <v>1730</v>
      </c>
      <c r="BB118" s="36" t="n">
        <v>6.8</v>
      </c>
      <c r="BC118" s="36" t="n">
        <v>5.1</v>
      </c>
      <c r="BD118" s="36" t="s">
        <v>1730</v>
      </c>
      <c r="BE118" s="36" t="n">
        <v>6.6</v>
      </c>
      <c r="BF118" s="36" t="n">
        <v>7.2</v>
      </c>
      <c r="BG118" s="36" t="n">
        <v>6.5</v>
      </c>
      <c r="BH118" s="36" t="n">
        <v>7.4</v>
      </c>
      <c r="BI118" s="36" t="n">
        <v>9</v>
      </c>
      <c r="BJ118" s="36" t="s">
        <v>1730</v>
      </c>
      <c r="BK118" s="36" t="s">
        <v>1730</v>
      </c>
      <c r="BL118" s="36" t="s">
        <v>1730</v>
      </c>
      <c r="BM118" s="36" t="n">
        <v>5.2</v>
      </c>
      <c r="BN118" s="36" t="n">
        <v>4.9</v>
      </c>
      <c r="BO118" s="36" t="s">
        <v>1730</v>
      </c>
      <c r="BP118" s="36" t="n">
        <v>6.4</v>
      </c>
      <c r="BQ118" s="36" t="s">
        <v>1730</v>
      </c>
      <c r="BR118" s="36" t="s">
        <v>2134</v>
      </c>
      <c r="BS118" s="36" t="s">
        <v>2134</v>
      </c>
      <c r="BT118" s="36" t="s">
        <v>2135</v>
      </c>
      <c r="BU118" s="36" t="s">
        <v>2136</v>
      </c>
      <c r="BV118" s="36" t="n">
        <v>5263</v>
      </c>
      <c r="BW118" s="36" t="s">
        <v>121</v>
      </c>
      <c r="BX118" s="36" t="s">
        <v>1782</v>
      </c>
      <c r="BY118" s="36" t="s">
        <v>1798</v>
      </c>
    </row>
    <row r="119" spans="1:77">
      <c r="A119" s="36" t="n">
        <v>413591</v>
      </c>
      <c r="B119" s="36" t="s">
        <v>1042</v>
      </c>
      <c r="C119" s="36" t="s">
        <v>1039</v>
      </c>
      <c r="D119" s="36">
        <f>VLOOKUP(C119,原始数据!$A$4:$B$133,2,0)</f>
        <v/>
      </c>
      <c r="E119" s="179" t="s">
        <v>1863</v>
      </c>
      <c r="F119" s="36" t="n">
        <v>8.199999999999999</v>
      </c>
      <c r="G119" s="36" t="n">
        <v>6.6</v>
      </c>
      <c r="H119" s="36" t="n">
        <v>5.7</v>
      </c>
      <c r="I119" s="36" t="n">
        <v>7.4</v>
      </c>
      <c r="J119" s="36" t="n">
        <v>8.4</v>
      </c>
      <c r="K119" s="36" t="n">
        <v>7.1</v>
      </c>
      <c r="L119" s="47" t="n">
        <v>6.4</v>
      </c>
      <c r="M119" s="47" t="n">
        <v>7.3</v>
      </c>
      <c r="N119" s="47" t="n">
        <v>7.6</v>
      </c>
      <c r="O119" s="36" t="n">
        <v>7.7</v>
      </c>
      <c r="P119" s="36" t="n">
        <v>8.300000000000001</v>
      </c>
      <c r="Q119" s="36" t="n">
        <v>4.8</v>
      </c>
      <c r="R119" s="36" t="n">
        <v>5.4</v>
      </c>
      <c r="S119" s="36" t="n">
        <v>6.4</v>
      </c>
      <c r="T119" s="36" t="n">
        <v>5.7</v>
      </c>
      <c r="U119" s="36" t="n">
        <v>9.699999999999999</v>
      </c>
      <c r="V119" s="36" t="n">
        <v>7.1</v>
      </c>
      <c r="W119" s="36" t="n">
        <v>7.2</v>
      </c>
      <c r="X119" s="36" t="n">
        <v>10</v>
      </c>
      <c r="Y119" s="36" t="n">
        <v>6.5</v>
      </c>
      <c r="Z119" s="36" t="n">
        <v>10</v>
      </c>
      <c r="AA119" s="36" t="n">
        <v>7.6</v>
      </c>
      <c r="AB119" s="36" t="n">
        <v>4.4</v>
      </c>
      <c r="AC119" s="36" t="n">
        <v>5.5</v>
      </c>
      <c r="AD119" s="36" t="n">
        <v>7.4</v>
      </c>
      <c r="AE119" s="36" t="n">
        <v>8.1</v>
      </c>
      <c r="AF119" s="36" t="n">
        <v>7.3</v>
      </c>
      <c r="AG119" s="36" t="n">
        <v>6.2</v>
      </c>
      <c r="AH119" s="36" t="n">
        <v>6.1</v>
      </c>
      <c r="AI119" s="36" t="n">
        <v>7.7</v>
      </c>
      <c r="AJ119" s="36" t="n">
        <v>7.2</v>
      </c>
      <c r="AK119" s="36" t="n">
        <v>9.300000000000001</v>
      </c>
      <c r="AL119" s="36" t="n">
        <v>6.7</v>
      </c>
      <c r="AM119" s="36" t="n">
        <v>4.6</v>
      </c>
      <c r="AN119" s="36" t="n">
        <v>7.6</v>
      </c>
      <c r="AO119" s="36" t="n">
        <v>7.5</v>
      </c>
      <c r="AP119" s="36" t="n">
        <v>8.5</v>
      </c>
      <c r="AQ119" s="36" t="n">
        <v>8.699999999999999</v>
      </c>
      <c r="AR119" s="36" t="n">
        <v>8.199999999999999</v>
      </c>
      <c r="AS119" s="36" t="n">
        <v>8.1</v>
      </c>
      <c r="AT119" s="36" t="s">
        <v>1730</v>
      </c>
      <c r="AU119" s="36" t="s">
        <v>1730</v>
      </c>
      <c r="AV119" s="36" t="n">
        <v>7.4</v>
      </c>
      <c r="AW119" s="36" t="s">
        <v>1730</v>
      </c>
      <c r="AX119" s="36" t="s">
        <v>1730</v>
      </c>
      <c r="AY119" s="36" t="n">
        <v>7.5</v>
      </c>
      <c r="AZ119" s="36" t="s">
        <v>1730</v>
      </c>
      <c r="BA119" s="36" t="s">
        <v>1730</v>
      </c>
      <c r="BB119" s="36" t="n">
        <v>10</v>
      </c>
      <c r="BC119" s="36" t="n">
        <v>8</v>
      </c>
      <c r="BD119" s="36" t="s">
        <v>1730</v>
      </c>
      <c r="BE119" s="36" t="n">
        <v>6</v>
      </c>
      <c r="BF119" s="36" t="n">
        <v>7.9</v>
      </c>
      <c r="BG119" s="36" t="n">
        <v>6</v>
      </c>
      <c r="BH119" s="36" t="n">
        <v>10</v>
      </c>
      <c r="BI119" s="36" t="n">
        <v>9.5</v>
      </c>
      <c r="BJ119" s="36" t="s">
        <v>1730</v>
      </c>
      <c r="BK119" s="36" t="s">
        <v>1730</v>
      </c>
      <c r="BL119" s="36" t="s">
        <v>1730</v>
      </c>
      <c r="BM119" s="36" t="n">
        <v>7.9</v>
      </c>
      <c r="BN119" s="36" t="n">
        <v>7.2</v>
      </c>
      <c r="BO119" s="36" t="s">
        <v>1730</v>
      </c>
      <c r="BP119" s="36" t="n">
        <v>9.1</v>
      </c>
      <c r="BQ119" s="36" t="s">
        <v>1730</v>
      </c>
      <c r="BR119" s="36" t="s">
        <v>2137</v>
      </c>
      <c r="BS119" s="36" t="s">
        <v>2137</v>
      </c>
      <c r="BT119" s="36" t="s">
        <v>2138</v>
      </c>
      <c r="BU119" s="36" t="s">
        <v>2139</v>
      </c>
      <c r="BV119" s="36" t="n">
        <v>5701</v>
      </c>
      <c r="BW119" s="36" t="s">
        <v>121</v>
      </c>
      <c r="BX119" s="36" t="s">
        <v>1759</v>
      </c>
      <c r="BY119" s="36" t="s">
        <v>1798</v>
      </c>
    </row>
    <row r="120" spans="1:77">
      <c r="A120" s="36" t="n">
        <v>413591</v>
      </c>
      <c r="B120" s="36" t="s">
        <v>1049</v>
      </c>
      <c r="C120" s="36" t="s">
        <v>1046</v>
      </c>
      <c r="D120" s="36">
        <f>VLOOKUP(C120,原始数据!$A$4:$B$133,2,0)</f>
        <v/>
      </c>
      <c r="E120" s="179" t="s">
        <v>1876</v>
      </c>
      <c r="F120" s="36" t="n">
        <v>6.3</v>
      </c>
      <c r="G120" s="36" t="n">
        <v>6.6</v>
      </c>
      <c r="H120" s="36" t="n">
        <v>2.3</v>
      </c>
      <c r="I120" s="36" t="n">
        <v>6.2</v>
      </c>
      <c r="J120" s="36" t="n">
        <v>3.4</v>
      </c>
      <c r="K120" s="36" t="n">
        <v>4.5</v>
      </c>
      <c r="L120" s="47" t="n">
        <v>7.3</v>
      </c>
      <c r="M120" s="47" t="n">
        <v>7.3</v>
      </c>
      <c r="N120" s="47" t="n">
        <v>5.7</v>
      </c>
      <c r="O120" s="36" t="n">
        <v>6.4</v>
      </c>
      <c r="P120" s="36" t="n">
        <v>6.3</v>
      </c>
      <c r="Q120" s="36" t="n">
        <v>8.1</v>
      </c>
      <c r="R120" s="36" t="n">
        <v>1.3</v>
      </c>
      <c r="S120" s="36" t="n">
        <v>8.4</v>
      </c>
      <c r="T120" s="36" t="n">
        <v>2.3</v>
      </c>
      <c r="U120" s="36" t="n">
        <v>5.8</v>
      </c>
      <c r="V120" s="36" t="n">
        <v>5.3</v>
      </c>
      <c r="W120" s="36" t="n">
        <v>3.4</v>
      </c>
      <c r="X120" s="36" t="n">
        <v>10</v>
      </c>
      <c r="Y120" s="36" t="n">
        <v>4.5</v>
      </c>
      <c r="Z120" s="36" t="n">
        <v>8.5</v>
      </c>
      <c r="AA120" s="36" t="n">
        <v>2.8</v>
      </c>
      <c r="AB120" s="36" t="n">
        <v>1.5</v>
      </c>
      <c r="AC120" s="36" t="n">
        <v>7.2</v>
      </c>
      <c r="AD120" s="36" t="n">
        <v>4.8</v>
      </c>
      <c r="AE120" s="36" t="n">
        <v>4.9</v>
      </c>
      <c r="AF120" s="36" t="n">
        <v>5.2</v>
      </c>
      <c r="AG120" s="36" t="n">
        <v>8.1</v>
      </c>
      <c r="AH120" s="36" t="n">
        <v>3.8</v>
      </c>
      <c r="AI120" s="36" t="n">
        <v>6.5</v>
      </c>
      <c r="AJ120" s="36" t="n">
        <v>6.2</v>
      </c>
      <c r="AK120" s="36" t="n">
        <v>5.6</v>
      </c>
      <c r="AL120" s="36" t="n">
        <v>5.6</v>
      </c>
      <c r="AM120" s="36" t="n">
        <v>5.2</v>
      </c>
      <c r="AN120" s="36" t="n">
        <v>7.6</v>
      </c>
      <c r="AO120" s="36" t="n">
        <v>7.5</v>
      </c>
      <c r="AP120" s="36" t="n">
        <v>5.8</v>
      </c>
      <c r="AQ120" s="36" t="n">
        <v>6.9</v>
      </c>
      <c r="AR120" s="36" t="n">
        <v>6.5</v>
      </c>
      <c r="AS120" s="36" t="n">
        <v>4.5</v>
      </c>
      <c r="AT120" s="36" t="s">
        <v>1730</v>
      </c>
      <c r="AU120" s="36" t="s">
        <v>1730</v>
      </c>
      <c r="AV120" s="36" t="n">
        <v>6.5</v>
      </c>
      <c r="AW120" s="36" t="s">
        <v>1730</v>
      </c>
      <c r="AX120" s="36" t="s">
        <v>1730</v>
      </c>
      <c r="AY120" s="36" t="n">
        <v>4.8</v>
      </c>
      <c r="AZ120" s="36" t="s">
        <v>1730</v>
      </c>
      <c r="BA120" s="36" t="s">
        <v>1730</v>
      </c>
      <c r="BB120" s="36" t="n">
        <v>9</v>
      </c>
      <c r="BC120" s="36" t="n">
        <v>7.5</v>
      </c>
      <c r="BD120" s="36" t="s">
        <v>1730</v>
      </c>
      <c r="BE120" s="36" t="n">
        <v>3.1</v>
      </c>
      <c r="BF120" s="36" t="n">
        <v>7.9</v>
      </c>
      <c r="BG120" s="36" t="n">
        <v>3.1</v>
      </c>
      <c r="BH120" s="36" t="n">
        <v>7</v>
      </c>
      <c r="BI120" s="36" t="n">
        <v>4.4</v>
      </c>
      <c r="BJ120" s="36" t="s">
        <v>1730</v>
      </c>
      <c r="BK120" s="36" t="s">
        <v>1730</v>
      </c>
      <c r="BL120" s="36" t="s">
        <v>1730</v>
      </c>
      <c r="BM120" s="36" t="n">
        <v>4.9</v>
      </c>
      <c r="BN120" s="36" t="n">
        <v>7.6</v>
      </c>
      <c r="BO120" s="36" t="s">
        <v>1730</v>
      </c>
      <c r="BP120" s="36" t="n">
        <v>6</v>
      </c>
      <c r="BQ120" s="36" t="s">
        <v>1730</v>
      </c>
      <c r="BR120" s="36" t="s">
        <v>2140</v>
      </c>
      <c r="BS120" s="36" t="s">
        <v>2140</v>
      </c>
      <c r="BT120" s="36" t="s">
        <v>2141</v>
      </c>
      <c r="BU120" s="36" t="s">
        <v>2142</v>
      </c>
      <c r="BV120" s="36" t="n">
        <v>5629</v>
      </c>
      <c r="BW120" s="36" t="s">
        <v>121</v>
      </c>
      <c r="BX120" s="36" t="s">
        <v>1810</v>
      </c>
      <c r="BY120" s="36" t="s">
        <v>1905</v>
      </c>
    </row>
    <row r="121" spans="1:77">
      <c r="A121" s="36" t="n">
        <v>413591</v>
      </c>
      <c r="B121" s="36" t="s">
        <v>1056</v>
      </c>
      <c r="C121" s="36" t="s">
        <v>1053</v>
      </c>
      <c r="D121" s="36">
        <f>VLOOKUP(C121,原始数据!$A$4:$B$133,2,0)</f>
        <v/>
      </c>
      <c r="E121" s="179" t="s">
        <v>1741</v>
      </c>
      <c r="F121" s="36" t="n">
        <v>2.5</v>
      </c>
      <c r="G121" s="36" t="n">
        <v>4.8</v>
      </c>
      <c r="H121" s="36" t="n">
        <v>4</v>
      </c>
      <c r="I121" s="36" t="n">
        <v>8.699999999999999</v>
      </c>
      <c r="J121" s="36" t="n">
        <v>9.1</v>
      </c>
      <c r="K121" s="36" t="n">
        <v>9</v>
      </c>
      <c r="L121" s="47" t="n">
        <v>7.3</v>
      </c>
      <c r="M121" s="47" t="n">
        <v>3.7</v>
      </c>
      <c r="N121" s="47" t="n">
        <v>4.4</v>
      </c>
      <c r="O121" s="36" t="n">
        <v>4.6</v>
      </c>
      <c r="P121" s="36" t="n">
        <v>6.3</v>
      </c>
      <c r="Q121" s="36" t="n">
        <v>4.8</v>
      </c>
      <c r="R121" s="36" t="n">
        <v>7.7</v>
      </c>
      <c r="S121" s="36" t="n">
        <v>4.5</v>
      </c>
      <c r="T121" s="36" t="n">
        <v>5.7</v>
      </c>
      <c r="U121" s="36" t="n">
        <v>8</v>
      </c>
      <c r="V121" s="36" t="n">
        <v>8.300000000000001</v>
      </c>
      <c r="W121" s="36" t="n">
        <v>7.2</v>
      </c>
      <c r="X121" s="36" t="n">
        <v>8.5</v>
      </c>
      <c r="Y121" s="36" t="n">
        <v>2.5</v>
      </c>
      <c r="Z121" s="36" t="n">
        <v>2.5</v>
      </c>
      <c r="AA121" s="36" t="n">
        <v>7.6</v>
      </c>
      <c r="AB121" s="36" t="n">
        <v>4.4</v>
      </c>
      <c r="AC121" s="36" t="n">
        <v>5.5</v>
      </c>
      <c r="AD121" s="36" t="n">
        <v>8.1</v>
      </c>
      <c r="AE121" s="36" t="n">
        <v>7.6</v>
      </c>
      <c r="AF121" s="36" t="n">
        <v>8</v>
      </c>
      <c r="AG121" s="36" t="n">
        <v>7.2</v>
      </c>
      <c r="AH121" s="36" t="n">
        <v>2.6</v>
      </c>
      <c r="AI121" s="36" t="n">
        <v>8.9</v>
      </c>
      <c r="AJ121" s="36" t="n">
        <v>8.1</v>
      </c>
      <c r="AK121" s="36" t="n">
        <v>8</v>
      </c>
      <c r="AL121" s="36" t="n">
        <v>5.6</v>
      </c>
      <c r="AM121" s="36" t="n">
        <v>7.5</v>
      </c>
      <c r="AN121" s="36" t="n">
        <v>4.4</v>
      </c>
      <c r="AO121" s="36" t="n">
        <v>5.9</v>
      </c>
      <c r="AP121" s="36" t="n">
        <v>4.7</v>
      </c>
      <c r="AQ121" s="36" t="n">
        <v>6.9</v>
      </c>
      <c r="AR121" s="36" t="n">
        <v>4.8</v>
      </c>
      <c r="AS121" s="36" t="n">
        <v>9.699999999999999</v>
      </c>
      <c r="AT121" s="36" t="s">
        <v>1730</v>
      </c>
      <c r="AU121" s="36" t="s">
        <v>1730</v>
      </c>
      <c r="AV121" s="36" t="n">
        <v>6.7</v>
      </c>
      <c r="AW121" s="36" t="s">
        <v>1730</v>
      </c>
      <c r="AX121" s="36" t="s">
        <v>1730</v>
      </c>
      <c r="AY121" s="36" t="n">
        <v>2.9</v>
      </c>
      <c r="AZ121" s="36" t="s">
        <v>1730</v>
      </c>
      <c r="BA121" s="36" t="s">
        <v>1730</v>
      </c>
      <c r="BB121" s="36" t="n">
        <v>3.9</v>
      </c>
      <c r="BC121" s="36" t="n">
        <v>4.9</v>
      </c>
      <c r="BD121" s="36" t="s">
        <v>1730</v>
      </c>
      <c r="BE121" s="36" t="n">
        <v>6.2</v>
      </c>
      <c r="BF121" s="36" t="n">
        <v>5.1</v>
      </c>
      <c r="BG121" s="36" t="n">
        <v>6</v>
      </c>
      <c r="BH121" s="36" t="n">
        <v>5.4</v>
      </c>
      <c r="BI121" s="36" t="n">
        <v>9.199999999999999</v>
      </c>
      <c r="BJ121" s="36" t="s">
        <v>1730</v>
      </c>
      <c r="BK121" s="36" t="s">
        <v>1730</v>
      </c>
      <c r="BL121" s="36" t="s">
        <v>1730</v>
      </c>
      <c r="BM121" s="36" t="n">
        <v>8.300000000000001</v>
      </c>
      <c r="BN121" s="36" t="n">
        <v>6.2</v>
      </c>
      <c r="BO121" s="36" t="s">
        <v>1730</v>
      </c>
      <c r="BP121" s="36" t="n">
        <v>8.300000000000001</v>
      </c>
      <c r="BQ121" s="36" t="s">
        <v>1730</v>
      </c>
      <c r="BR121" s="36" t="s">
        <v>2143</v>
      </c>
      <c r="BS121" s="36" t="s">
        <v>2143</v>
      </c>
      <c r="BT121" s="36" t="s">
        <v>2144</v>
      </c>
      <c r="BU121" s="36" t="s">
        <v>2145</v>
      </c>
      <c r="BV121" s="36" t="n">
        <v>5499</v>
      </c>
      <c r="BW121" s="36" t="s">
        <v>121</v>
      </c>
      <c r="BX121" s="36" t="s">
        <v>1759</v>
      </c>
      <c r="BY121" s="36" t="s">
        <v>1750</v>
      </c>
    </row>
    <row r="122" spans="1:77">
      <c r="A122" s="36" t="n">
        <v>413591</v>
      </c>
      <c r="B122" s="36" t="s">
        <v>1062</v>
      </c>
      <c r="C122" s="36" t="s">
        <v>1059</v>
      </c>
      <c r="D122" s="36">
        <f>VLOOKUP(C122,原始数据!$A$4:$B$133,2,0)</f>
        <v/>
      </c>
      <c r="E122" s="179" t="s">
        <v>1741</v>
      </c>
      <c r="F122" s="36" t="n">
        <v>8.199999999999999</v>
      </c>
      <c r="G122" s="36" t="n">
        <v>4.8</v>
      </c>
      <c r="H122" s="36" t="n">
        <v>5.7</v>
      </c>
      <c r="I122" s="36" t="n">
        <v>6.2</v>
      </c>
      <c r="J122" s="36" t="n">
        <v>6.2</v>
      </c>
      <c r="K122" s="36" t="n">
        <v>7.7</v>
      </c>
      <c r="L122" s="47" t="n">
        <v>7.3</v>
      </c>
      <c r="M122" s="47" t="n">
        <v>5.5</v>
      </c>
      <c r="N122" s="47" t="n">
        <v>8.9</v>
      </c>
      <c r="O122" s="36" t="n">
        <v>7.1</v>
      </c>
      <c r="P122" s="36" t="n">
        <v>6.3</v>
      </c>
      <c r="Q122" s="36" t="n">
        <v>3.1</v>
      </c>
      <c r="R122" s="36" t="n">
        <v>6.6</v>
      </c>
      <c r="S122" s="36" t="n">
        <v>6.4</v>
      </c>
      <c r="T122" s="36" t="n">
        <v>7.5</v>
      </c>
      <c r="U122" s="36" t="n">
        <v>8</v>
      </c>
      <c r="V122" s="36" t="n">
        <v>8.9</v>
      </c>
      <c r="W122" s="36" t="n">
        <v>5.3</v>
      </c>
      <c r="X122" s="36" t="n">
        <v>10</v>
      </c>
      <c r="Y122" s="36" t="n">
        <v>1</v>
      </c>
      <c r="Z122" s="36" t="n">
        <v>4.5</v>
      </c>
      <c r="AA122" s="36" t="n">
        <v>1</v>
      </c>
      <c r="AB122" s="36" t="n">
        <v>1</v>
      </c>
      <c r="AC122" s="36" t="n">
        <v>2.1</v>
      </c>
      <c r="AD122" s="36" t="n">
        <v>6.1</v>
      </c>
      <c r="AE122" s="36" t="n">
        <v>6</v>
      </c>
      <c r="AF122" s="36" t="n">
        <v>5.9</v>
      </c>
      <c r="AG122" s="36" t="n">
        <v>6.2</v>
      </c>
      <c r="AH122" s="36" t="n">
        <v>2.1</v>
      </c>
      <c r="AI122" s="36" t="n">
        <v>5.4</v>
      </c>
      <c r="AJ122" s="36" t="n">
        <v>6.2</v>
      </c>
      <c r="AK122" s="36" t="n">
        <v>5.6</v>
      </c>
      <c r="AL122" s="36" t="n">
        <v>6.7</v>
      </c>
      <c r="AM122" s="36" t="n">
        <v>7.5</v>
      </c>
      <c r="AN122" s="36" t="n">
        <v>6</v>
      </c>
      <c r="AO122" s="36" t="n">
        <v>4.3</v>
      </c>
      <c r="AP122" s="36" t="n">
        <v>6.3</v>
      </c>
      <c r="AQ122" s="36" t="n">
        <v>5</v>
      </c>
      <c r="AR122" s="36" t="n">
        <v>6.5</v>
      </c>
      <c r="AS122" s="36" t="n">
        <v>7</v>
      </c>
      <c r="AT122" s="36" t="s">
        <v>1730</v>
      </c>
      <c r="AU122" s="36" t="s">
        <v>1730</v>
      </c>
      <c r="AV122" s="36" t="n">
        <v>4</v>
      </c>
      <c r="AW122" s="36" t="s">
        <v>1730</v>
      </c>
      <c r="AX122" s="36" t="s">
        <v>1730</v>
      </c>
      <c r="AY122" s="36" t="n">
        <v>6.6</v>
      </c>
      <c r="AZ122" s="36" t="s">
        <v>1730</v>
      </c>
      <c r="BA122" s="36" t="s">
        <v>1730</v>
      </c>
      <c r="BB122" s="36" t="n">
        <v>5</v>
      </c>
      <c r="BC122" s="36" t="n">
        <v>8.199999999999999</v>
      </c>
      <c r="BD122" s="36" t="s">
        <v>1730</v>
      </c>
      <c r="BE122" s="36" t="n">
        <v>7.6</v>
      </c>
      <c r="BF122" s="36" t="n">
        <v>5.5</v>
      </c>
      <c r="BG122" s="36" t="n">
        <v>1</v>
      </c>
      <c r="BH122" s="36" t="n">
        <v>6.2</v>
      </c>
      <c r="BI122" s="36" t="n">
        <v>8.5</v>
      </c>
      <c r="BJ122" s="36" t="s">
        <v>1730</v>
      </c>
      <c r="BK122" s="36" t="s">
        <v>1730</v>
      </c>
      <c r="BL122" s="36" t="s">
        <v>1730</v>
      </c>
      <c r="BM122" s="36" t="n">
        <v>6.1</v>
      </c>
      <c r="BN122" s="36" t="n">
        <v>6.2</v>
      </c>
      <c r="BO122" s="36" t="s">
        <v>1730</v>
      </c>
      <c r="BP122" s="36" t="n">
        <v>6.6</v>
      </c>
      <c r="BQ122" s="36" t="s">
        <v>1730</v>
      </c>
      <c r="BR122" s="36" t="s">
        <v>2146</v>
      </c>
      <c r="BS122" s="36" t="s">
        <v>2146</v>
      </c>
      <c r="BT122" s="36" t="s">
        <v>2147</v>
      </c>
      <c r="BU122" s="36" t="s">
        <v>2148</v>
      </c>
      <c r="BV122" s="36" t="n">
        <v>7808</v>
      </c>
      <c r="BW122" s="36" t="s">
        <v>121</v>
      </c>
      <c r="BX122" s="36" t="s">
        <v>1775</v>
      </c>
      <c r="BY122" s="36" t="s">
        <v>1765</v>
      </c>
    </row>
    <row r="123" spans="1:77">
      <c r="A123" s="36" t="n">
        <v>413591</v>
      </c>
      <c r="B123" s="36" t="s">
        <v>1069</v>
      </c>
      <c r="C123" s="36" t="s">
        <v>1066</v>
      </c>
      <c r="D123" s="36">
        <f>VLOOKUP(C123,原始数据!$A$4:$B$133,2,0)</f>
        <v/>
      </c>
      <c r="E123" s="179" t="s">
        <v>1746</v>
      </c>
      <c r="F123" s="36" t="n">
        <v>6.3</v>
      </c>
      <c r="G123" s="36" t="n">
        <v>6.6</v>
      </c>
      <c r="H123" s="36" t="n">
        <v>7.5</v>
      </c>
      <c r="I123" s="36" t="n">
        <v>4.3</v>
      </c>
      <c r="J123" s="36" t="n">
        <v>4.8</v>
      </c>
      <c r="K123" s="36" t="n">
        <v>5.2</v>
      </c>
      <c r="L123" s="47" t="n">
        <v>4.6</v>
      </c>
      <c r="M123" s="47" t="n">
        <v>7.3</v>
      </c>
      <c r="N123" s="47" t="n">
        <v>7</v>
      </c>
      <c r="O123" s="36" t="n">
        <v>5.8</v>
      </c>
      <c r="P123" s="36" t="n">
        <v>6.3</v>
      </c>
      <c r="Q123" s="36" t="n">
        <v>3.1</v>
      </c>
      <c r="R123" s="36" t="n">
        <v>3.6</v>
      </c>
      <c r="S123" s="36" t="n">
        <v>6.4</v>
      </c>
      <c r="T123" s="36" t="n">
        <v>4</v>
      </c>
      <c r="U123" s="36" t="n">
        <v>6.3</v>
      </c>
      <c r="V123" s="36" t="n">
        <v>3.5</v>
      </c>
      <c r="W123" s="36" t="n">
        <v>6.2</v>
      </c>
      <c r="X123" s="36" t="n">
        <v>10</v>
      </c>
      <c r="Y123" s="36" t="n">
        <v>2.5</v>
      </c>
      <c r="Z123" s="36" t="n">
        <v>10</v>
      </c>
      <c r="AA123" s="36" t="n">
        <v>5.5</v>
      </c>
      <c r="AB123" s="36" t="n">
        <v>4.4</v>
      </c>
      <c r="AC123" s="36" t="n">
        <v>7.2</v>
      </c>
      <c r="AD123" s="36" t="n">
        <v>3.4</v>
      </c>
      <c r="AE123" s="36" t="n">
        <v>3.3</v>
      </c>
      <c r="AF123" s="36" t="n">
        <v>5.2</v>
      </c>
      <c r="AG123" s="36" t="n">
        <v>3.4</v>
      </c>
      <c r="AH123" s="36" t="n">
        <v>3.2</v>
      </c>
      <c r="AI123" s="36" t="n">
        <v>7.1</v>
      </c>
      <c r="AJ123" s="36" t="n">
        <v>7.2</v>
      </c>
      <c r="AK123" s="36" t="n">
        <v>6.8</v>
      </c>
      <c r="AL123" s="36" t="n">
        <v>4.4</v>
      </c>
      <c r="AM123" s="36" t="n">
        <v>5.2</v>
      </c>
      <c r="AN123" s="36" t="n">
        <v>4.4</v>
      </c>
      <c r="AO123" s="36" t="n">
        <v>5.9</v>
      </c>
      <c r="AP123" s="36" t="n">
        <v>5.2</v>
      </c>
      <c r="AQ123" s="36" t="n">
        <v>5</v>
      </c>
      <c r="AR123" s="36" t="n">
        <v>8.199999999999999</v>
      </c>
      <c r="AS123" s="36" t="n">
        <v>4.6</v>
      </c>
      <c r="AT123" s="36" t="s">
        <v>1730</v>
      </c>
      <c r="AU123" s="36" t="s">
        <v>1730</v>
      </c>
      <c r="AV123" s="36" t="n">
        <v>4</v>
      </c>
      <c r="AW123" s="36" t="s">
        <v>1730</v>
      </c>
      <c r="AX123" s="36" t="s">
        <v>1730</v>
      </c>
      <c r="AY123" s="36" t="n">
        <v>7.4</v>
      </c>
      <c r="AZ123" s="36" t="s">
        <v>1730</v>
      </c>
      <c r="BA123" s="36" t="s">
        <v>1730</v>
      </c>
      <c r="BB123" s="36" t="n">
        <v>8.699999999999999</v>
      </c>
      <c r="BC123" s="36" t="n">
        <v>6.8</v>
      </c>
      <c r="BD123" s="36" t="s">
        <v>1730</v>
      </c>
      <c r="BE123" s="36" t="n">
        <v>4.2</v>
      </c>
      <c r="BF123" s="36" t="n">
        <v>4.8</v>
      </c>
      <c r="BG123" s="36" t="n">
        <v>5.8</v>
      </c>
      <c r="BH123" s="36" t="n">
        <v>6.5</v>
      </c>
      <c r="BI123" s="36" t="n">
        <v>5.2</v>
      </c>
      <c r="BJ123" s="36" t="s">
        <v>1730</v>
      </c>
      <c r="BK123" s="36" t="s">
        <v>1730</v>
      </c>
      <c r="BL123" s="36" t="s">
        <v>1730</v>
      </c>
      <c r="BM123" s="36" t="n">
        <v>3.7</v>
      </c>
      <c r="BN123" s="36" t="n">
        <v>4.9</v>
      </c>
      <c r="BO123" s="36" t="s">
        <v>1730</v>
      </c>
      <c r="BP123" s="36" t="n">
        <v>6.5</v>
      </c>
      <c r="BQ123" s="36" t="s">
        <v>1730</v>
      </c>
      <c r="BR123" s="36" t="s">
        <v>2149</v>
      </c>
      <c r="BS123" s="36" t="s">
        <v>2149</v>
      </c>
      <c r="BT123" s="36" t="s">
        <v>2150</v>
      </c>
      <c r="BU123" s="36" t="s">
        <v>2151</v>
      </c>
      <c r="BV123" s="36" t="n">
        <v>4976</v>
      </c>
      <c r="BW123" s="36" t="s">
        <v>121</v>
      </c>
      <c r="BX123" s="36" t="s">
        <v>1739</v>
      </c>
      <c r="BY123" s="36" t="s">
        <v>1765</v>
      </c>
    </row>
    <row r="124" spans="1:77">
      <c r="A124" s="36" t="n">
        <v>413591</v>
      </c>
      <c r="B124" s="36" t="s">
        <v>1076</v>
      </c>
      <c r="C124" s="36" t="s">
        <v>1073</v>
      </c>
      <c r="D124" s="36">
        <f>VLOOKUP(C124,原始数据!$A$4:$B$133,2,0)</f>
        <v/>
      </c>
      <c r="E124" s="179" t="s">
        <v>1863</v>
      </c>
      <c r="F124" s="36" t="n">
        <v>8.199999999999999</v>
      </c>
      <c r="G124" s="36" t="n">
        <v>6.6</v>
      </c>
      <c r="H124" s="36" t="n">
        <v>5.7</v>
      </c>
      <c r="I124" s="36" t="n">
        <v>8.1</v>
      </c>
      <c r="J124" s="36" t="n">
        <v>6.9</v>
      </c>
      <c r="K124" s="36" t="n">
        <v>6.5</v>
      </c>
      <c r="L124" s="47" t="n">
        <v>5.5</v>
      </c>
      <c r="M124" s="47" t="n">
        <v>7.3</v>
      </c>
      <c r="N124" s="47" t="n">
        <v>6.3</v>
      </c>
      <c r="O124" s="36" t="n">
        <v>5.8</v>
      </c>
      <c r="P124" s="36" t="n">
        <v>10</v>
      </c>
      <c r="Q124" s="36" t="n">
        <v>3.1</v>
      </c>
      <c r="R124" s="36" t="n">
        <v>5.4</v>
      </c>
      <c r="S124" s="36" t="n">
        <v>6.4</v>
      </c>
      <c r="T124" s="36" t="n">
        <v>7.5</v>
      </c>
      <c r="U124" s="36" t="n">
        <v>9.699999999999999</v>
      </c>
      <c r="V124" s="36" t="n">
        <v>5.3</v>
      </c>
      <c r="W124" s="36" t="n">
        <v>9.1</v>
      </c>
      <c r="X124" s="36" t="n">
        <v>10</v>
      </c>
      <c r="Y124" s="36" t="n">
        <v>4.5</v>
      </c>
      <c r="Z124" s="36" t="n">
        <v>6.5</v>
      </c>
      <c r="AA124" s="36" t="n">
        <v>5.5</v>
      </c>
      <c r="AB124" s="36" t="n">
        <v>4.4</v>
      </c>
      <c r="AC124" s="36" t="n">
        <v>7.2</v>
      </c>
      <c r="AD124" s="36" t="n">
        <v>6.8</v>
      </c>
      <c r="AE124" s="36" t="n">
        <v>6</v>
      </c>
      <c r="AF124" s="36" t="n">
        <v>5.9</v>
      </c>
      <c r="AG124" s="36" t="n">
        <v>7.2</v>
      </c>
      <c r="AH124" s="36" t="n">
        <v>3.2</v>
      </c>
      <c r="AI124" s="36" t="n">
        <v>6.5</v>
      </c>
      <c r="AJ124" s="36" t="n">
        <v>8.1</v>
      </c>
      <c r="AK124" s="36" t="n">
        <v>6.8</v>
      </c>
      <c r="AL124" s="36" t="n">
        <v>3.3</v>
      </c>
      <c r="AM124" s="36" t="n">
        <v>5.8</v>
      </c>
      <c r="AN124" s="36" t="n">
        <v>4.4</v>
      </c>
      <c r="AO124" s="36" t="n">
        <v>7.5</v>
      </c>
      <c r="AP124" s="36" t="n">
        <v>5.2</v>
      </c>
      <c r="AQ124" s="36" t="n">
        <v>6.9</v>
      </c>
      <c r="AR124" s="36" t="n">
        <v>6.5</v>
      </c>
      <c r="AS124" s="36" t="n">
        <v>7.5</v>
      </c>
      <c r="AT124" s="36" t="s">
        <v>1730</v>
      </c>
      <c r="AU124" s="36" t="s">
        <v>1730</v>
      </c>
      <c r="AV124" s="36" t="n">
        <v>5.7</v>
      </c>
      <c r="AW124" s="36" t="s">
        <v>1730</v>
      </c>
      <c r="AX124" s="36" t="s">
        <v>1730</v>
      </c>
      <c r="AY124" s="36" t="n">
        <v>7.5</v>
      </c>
      <c r="AZ124" s="36" t="s">
        <v>1730</v>
      </c>
      <c r="BA124" s="36" t="s">
        <v>1730</v>
      </c>
      <c r="BB124" s="36" t="n">
        <v>7.9</v>
      </c>
      <c r="BC124" s="36" t="n">
        <v>6.9</v>
      </c>
      <c r="BD124" s="36" t="s">
        <v>1730</v>
      </c>
      <c r="BE124" s="36" t="n">
        <v>7</v>
      </c>
      <c r="BF124" s="36" t="n">
        <v>6.8</v>
      </c>
      <c r="BG124" s="36" t="n">
        <v>5.8</v>
      </c>
      <c r="BH124" s="36" t="n">
        <v>6.7</v>
      </c>
      <c r="BI124" s="36" t="n">
        <v>9.6</v>
      </c>
      <c r="BJ124" s="36" t="s">
        <v>1730</v>
      </c>
      <c r="BK124" s="36" t="s">
        <v>1730</v>
      </c>
      <c r="BL124" s="36" t="s">
        <v>1730</v>
      </c>
      <c r="BM124" s="36" t="n">
        <v>6.3</v>
      </c>
      <c r="BN124" s="36" t="n">
        <v>6.1</v>
      </c>
      <c r="BO124" s="36" t="s">
        <v>1730</v>
      </c>
      <c r="BP124" s="36" t="n">
        <v>6.4</v>
      </c>
      <c r="BQ124" s="36" t="s">
        <v>1730</v>
      </c>
      <c r="BR124" s="36" t="s">
        <v>2152</v>
      </c>
      <c r="BS124" s="36" t="s">
        <v>2152</v>
      </c>
      <c r="BT124" s="36" t="s">
        <v>2153</v>
      </c>
      <c r="BU124" s="36" t="s">
        <v>2154</v>
      </c>
      <c r="BV124" s="36" t="n">
        <v>4678</v>
      </c>
      <c r="BW124" s="36" t="s">
        <v>121</v>
      </c>
      <c r="BX124" s="36" t="s">
        <v>1815</v>
      </c>
      <c r="BY124" s="36" t="s">
        <v>1735</v>
      </c>
    </row>
    <row r="125" spans="1:77">
      <c r="A125" s="36" t="n">
        <v>413591</v>
      </c>
      <c r="B125" s="36" t="s">
        <v>1084</v>
      </c>
      <c r="C125" s="36" t="s">
        <v>1081</v>
      </c>
      <c r="D125" s="36">
        <f>VLOOKUP(C125,原始数据!$A$4:$B$133,2,0)</f>
        <v/>
      </c>
      <c r="E125" s="179" t="s">
        <v>1959</v>
      </c>
      <c r="F125" s="36" t="n">
        <v>8.199999999999999</v>
      </c>
      <c r="G125" s="36" t="n">
        <v>4.8</v>
      </c>
      <c r="H125" s="36" t="n">
        <v>7.5</v>
      </c>
      <c r="I125" s="36" t="n">
        <v>3.6</v>
      </c>
      <c r="J125" s="36" t="n">
        <v>4.8</v>
      </c>
      <c r="K125" s="36" t="n">
        <v>5.2</v>
      </c>
      <c r="L125" s="47" t="n">
        <v>1.9</v>
      </c>
      <c r="M125" s="47" t="n">
        <v>5.5</v>
      </c>
      <c r="N125" s="47" t="n">
        <v>3.1</v>
      </c>
      <c r="O125" s="36" t="n">
        <v>3.4</v>
      </c>
      <c r="P125" s="36" t="n">
        <v>8.300000000000001</v>
      </c>
      <c r="Q125" s="36" t="n">
        <v>4.8</v>
      </c>
      <c r="R125" s="36" t="n">
        <v>1.3</v>
      </c>
      <c r="S125" s="36" t="n">
        <v>4.5</v>
      </c>
      <c r="T125" s="36" t="n">
        <v>4</v>
      </c>
      <c r="U125" s="36" t="n">
        <v>10</v>
      </c>
      <c r="V125" s="36" t="n">
        <v>2.9</v>
      </c>
      <c r="W125" s="36" t="n">
        <v>6.2</v>
      </c>
      <c r="X125" s="36" t="n">
        <v>8.5</v>
      </c>
      <c r="Y125" s="36" t="n">
        <v>8.5</v>
      </c>
      <c r="Z125" s="36" t="n">
        <v>8.5</v>
      </c>
      <c r="AA125" s="36" t="n">
        <v>6.9</v>
      </c>
      <c r="AB125" s="36" t="n">
        <v>8.699999999999999</v>
      </c>
      <c r="AC125" s="36" t="n">
        <v>3.8</v>
      </c>
      <c r="AD125" s="36" t="n">
        <v>2.8</v>
      </c>
      <c r="AE125" s="36" t="n">
        <v>6</v>
      </c>
      <c r="AF125" s="36" t="n">
        <v>5.2</v>
      </c>
      <c r="AG125" s="36" t="n">
        <v>2.5</v>
      </c>
      <c r="AH125" s="36" t="n">
        <v>3.2</v>
      </c>
      <c r="AI125" s="36" t="n">
        <v>5.9</v>
      </c>
      <c r="AJ125" s="36" t="n">
        <v>6.2</v>
      </c>
      <c r="AK125" s="36" t="n">
        <v>6.8</v>
      </c>
      <c r="AL125" s="36" t="n">
        <v>2.1</v>
      </c>
      <c r="AM125" s="36" t="n">
        <v>5.8</v>
      </c>
      <c r="AN125" s="36" t="n">
        <v>4.4</v>
      </c>
      <c r="AO125" s="36" t="n">
        <v>2.7</v>
      </c>
      <c r="AP125" s="36" t="n">
        <v>1</v>
      </c>
      <c r="AQ125" s="36" t="n">
        <v>6.9</v>
      </c>
      <c r="AR125" s="36" t="n">
        <v>4.8</v>
      </c>
      <c r="AS125" s="36" t="n">
        <v>4.3</v>
      </c>
      <c r="AT125" s="36" t="s">
        <v>1730</v>
      </c>
      <c r="AU125" s="36" t="s">
        <v>1730</v>
      </c>
      <c r="AV125" s="36" t="n">
        <v>2.9</v>
      </c>
      <c r="AW125" s="36" t="s">
        <v>1730</v>
      </c>
      <c r="AX125" s="36" t="s">
        <v>1730</v>
      </c>
      <c r="AY125" s="36" t="n">
        <v>7.5</v>
      </c>
      <c r="AZ125" s="36" t="s">
        <v>1730</v>
      </c>
      <c r="BA125" s="36" t="s">
        <v>1730</v>
      </c>
      <c r="BB125" s="36" t="n">
        <v>10</v>
      </c>
      <c r="BC125" s="36" t="n">
        <v>2.3</v>
      </c>
      <c r="BD125" s="36" t="s">
        <v>1730</v>
      </c>
      <c r="BE125" s="36" t="n">
        <v>2</v>
      </c>
      <c r="BF125" s="36" t="n">
        <v>5.5</v>
      </c>
      <c r="BG125" s="36" t="n">
        <v>6.9</v>
      </c>
      <c r="BH125" s="36" t="n">
        <v>3.4</v>
      </c>
      <c r="BI125" s="36" t="n">
        <v>6.9</v>
      </c>
      <c r="BJ125" s="36" t="s">
        <v>1730</v>
      </c>
      <c r="BK125" s="36" t="s">
        <v>1730</v>
      </c>
      <c r="BL125" s="36" t="s">
        <v>1730</v>
      </c>
      <c r="BM125" s="36" t="n">
        <v>4.5</v>
      </c>
      <c r="BN125" s="36" t="n">
        <v>3.5</v>
      </c>
      <c r="BO125" s="36" t="s">
        <v>1730</v>
      </c>
      <c r="BP125" s="36" t="n">
        <v>4.8</v>
      </c>
      <c r="BQ125" s="36" t="s">
        <v>1730</v>
      </c>
      <c r="BR125" s="36" t="s">
        <v>2155</v>
      </c>
      <c r="BS125" s="36" t="s">
        <v>2155</v>
      </c>
      <c r="BT125" s="36" t="s">
        <v>2156</v>
      </c>
      <c r="BU125" s="36" t="s">
        <v>2157</v>
      </c>
      <c r="BV125" s="36" t="n">
        <v>3900</v>
      </c>
      <c r="BW125" s="36" t="s">
        <v>121</v>
      </c>
      <c r="BX125" s="36" t="s">
        <v>1745</v>
      </c>
      <c r="BY125" s="36" t="s">
        <v>1765</v>
      </c>
    </row>
    <row r="126" spans="1:77">
      <c r="A126" s="36" t="n">
        <v>413591</v>
      </c>
      <c r="B126" s="36" t="s">
        <v>1091</v>
      </c>
      <c r="C126" s="36" t="s">
        <v>1088</v>
      </c>
      <c r="D126" s="36">
        <f>VLOOKUP(C126,原始数据!$A$4:$B$133,2,0)</f>
        <v/>
      </c>
      <c r="E126" s="179" t="s">
        <v>1803</v>
      </c>
      <c r="F126" s="36" t="n">
        <v>6.3</v>
      </c>
      <c r="G126" s="36" t="n">
        <v>4.8</v>
      </c>
      <c r="H126" s="36" t="n">
        <v>5.7</v>
      </c>
      <c r="I126" s="36" t="n">
        <v>5.5</v>
      </c>
      <c r="J126" s="36" t="n">
        <v>4.8</v>
      </c>
      <c r="K126" s="36" t="n">
        <v>5.8</v>
      </c>
      <c r="L126" s="47" t="n">
        <v>5.5</v>
      </c>
      <c r="M126" s="47" t="n">
        <v>5.5</v>
      </c>
      <c r="N126" s="47" t="n">
        <v>3.1</v>
      </c>
      <c r="O126" s="36" t="n">
        <v>4.6</v>
      </c>
      <c r="P126" s="36" t="n">
        <v>8.300000000000001</v>
      </c>
      <c r="Q126" s="36" t="n">
        <v>3.1</v>
      </c>
      <c r="R126" s="36" t="n">
        <v>6</v>
      </c>
      <c r="S126" s="36" t="n">
        <v>6.4</v>
      </c>
      <c r="T126" s="36" t="n">
        <v>5.7</v>
      </c>
      <c r="U126" s="36" t="n">
        <v>6.3</v>
      </c>
      <c r="V126" s="36" t="n">
        <v>4.1</v>
      </c>
      <c r="W126" s="36" t="n">
        <v>9.1</v>
      </c>
      <c r="X126" s="36" t="n">
        <v>8.5</v>
      </c>
      <c r="Y126" s="36" t="n">
        <v>4.5</v>
      </c>
      <c r="Z126" s="36" t="n">
        <v>10</v>
      </c>
      <c r="AA126" s="36" t="n">
        <v>3.5</v>
      </c>
      <c r="AB126" s="36" t="n">
        <v>3.7</v>
      </c>
      <c r="AC126" s="36" t="n">
        <v>8.800000000000001</v>
      </c>
      <c r="AD126" s="36" t="n">
        <v>4.8</v>
      </c>
      <c r="AE126" s="36" t="n">
        <v>4.4</v>
      </c>
      <c r="AF126" s="36" t="n">
        <v>5.9</v>
      </c>
      <c r="AG126" s="36" t="n">
        <v>3.4</v>
      </c>
      <c r="AH126" s="36" t="n">
        <v>2.6</v>
      </c>
      <c r="AI126" s="36" t="n">
        <v>4.8</v>
      </c>
      <c r="AJ126" s="36" t="n">
        <v>8.1</v>
      </c>
      <c r="AK126" s="36" t="n">
        <v>3.2</v>
      </c>
      <c r="AL126" s="36" t="n">
        <v>2.7</v>
      </c>
      <c r="AM126" s="36" t="n">
        <v>5.2</v>
      </c>
      <c r="AN126" s="36" t="n">
        <v>4.4</v>
      </c>
      <c r="AO126" s="36" t="n">
        <v>7.5</v>
      </c>
      <c r="AP126" s="36" t="n">
        <v>4.7</v>
      </c>
      <c r="AQ126" s="36" t="n">
        <v>6.9</v>
      </c>
      <c r="AR126" s="36" t="n">
        <v>6.5</v>
      </c>
      <c r="AS126" s="36" t="n">
        <v>5.3</v>
      </c>
      <c r="AT126" s="36" t="s">
        <v>1730</v>
      </c>
      <c r="AU126" s="36" t="s">
        <v>1730</v>
      </c>
      <c r="AV126" s="36" t="n">
        <v>2.5</v>
      </c>
      <c r="AW126" s="36" t="s">
        <v>1730</v>
      </c>
      <c r="AX126" s="36" t="s">
        <v>1730</v>
      </c>
      <c r="AY126" s="36" t="n">
        <v>5.6</v>
      </c>
      <c r="AZ126" s="36" t="s">
        <v>1730</v>
      </c>
      <c r="BA126" s="36" t="s">
        <v>1730</v>
      </c>
      <c r="BB126" s="36" t="n">
        <v>9</v>
      </c>
      <c r="BC126" s="36" t="n">
        <v>4.2</v>
      </c>
      <c r="BD126" s="36" t="s">
        <v>1730</v>
      </c>
      <c r="BE126" s="36" t="n">
        <v>6.3</v>
      </c>
      <c r="BF126" s="36" t="n">
        <v>5.2</v>
      </c>
      <c r="BG126" s="36" t="n">
        <v>5.3</v>
      </c>
      <c r="BH126" s="36" t="n">
        <v>6.4</v>
      </c>
      <c r="BI126" s="36" t="n">
        <v>7.1</v>
      </c>
      <c r="BJ126" s="36" t="s">
        <v>1730</v>
      </c>
      <c r="BK126" s="36" t="s">
        <v>1730</v>
      </c>
      <c r="BL126" s="36" t="s">
        <v>1730</v>
      </c>
      <c r="BM126" s="36" t="n">
        <v>5</v>
      </c>
      <c r="BN126" s="36" t="n">
        <v>5.8</v>
      </c>
      <c r="BO126" s="36" t="s">
        <v>1730</v>
      </c>
      <c r="BP126" s="36" t="n">
        <v>4.2</v>
      </c>
      <c r="BQ126" s="36" t="s">
        <v>1730</v>
      </c>
      <c r="BR126" s="36" t="s">
        <v>2158</v>
      </c>
      <c r="BS126" s="36" t="s">
        <v>2158</v>
      </c>
      <c r="BT126" s="36" t="s">
        <v>2159</v>
      </c>
      <c r="BU126" s="36" t="s">
        <v>2160</v>
      </c>
      <c r="BV126" s="36" t="n">
        <v>4770</v>
      </c>
      <c r="BW126" s="36" t="s">
        <v>121</v>
      </c>
      <c r="BX126" s="36" t="s">
        <v>1815</v>
      </c>
      <c r="BY126" s="36" t="s">
        <v>1792</v>
      </c>
    </row>
    <row r="127" spans="1:77">
      <c r="A127" s="36" t="n">
        <v>413591</v>
      </c>
      <c r="B127" s="36" t="s">
        <v>1097</v>
      </c>
      <c r="C127" s="36" t="s">
        <v>1094</v>
      </c>
      <c r="D127" s="36">
        <f>VLOOKUP(C127,原始数据!$A$4:$B$133,2,0)</f>
        <v/>
      </c>
      <c r="E127" s="179" t="s">
        <v>2008</v>
      </c>
      <c r="F127" s="36" t="n">
        <v>6.3</v>
      </c>
      <c r="G127" s="36" t="n">
        <v>4.8</v>
      </c>
      <c r="H127" s="36" t="n">
        <v>2.3</v>
      </c>
      <c r="I127" s="36" t="n">
        <v>4.9</v>
      </c>
      <c r="J127" s="36" t="n">
        <v>6.2</v>
      </c>
      <c r="K127" s="36" t="n">
        <v>5.2</v>
      </c>
      <c r="L127" s="47" t="n">
        <v>7.3</v>
      </c>
      <c r="M127" s="47" t="n">
        <v>3.7</v>
      </c>
      <c r="N127" s="47" t="n">
        <v>5.1</v>
      </c>
      <c r="O127" s="36" t="n">
        <v>4.6</v>
      </c>
      <c r="P127" s="36" t="n">
        <v>2.4</v>
      </c>
      <c r="Q127" s="36" t="n">
        <v>4.8</v>
      </c>
      <c r="R127" s="36" t="n">
        <v>4.8</v>
      </c>
      <c r="S127" s="36" t="n">
        <v>2.5</v>
      </c>
      <c r="T127" s="36" t="n">
        <v>4</v>
      </c>
      <c r="U127" s="36" t="n">
        <v>6.3</v>
      </c>
      <c r="V127" s="36" t="n">
        <v>6.5</v>
      </c>
      <c r="W127" s="36" t="n">
        <v>8.1</v>
      </c>
      <c r="X127" s="36" t="n">
        <v>10</v>
      </c>
      <c r="Y127" s="36" t="n">
        <v>2.5</v>
      </c>
      <c r="Z127" s="36" t="n">
        <v>6.5</v>
      </c>
      <c r="AA127" s="36" t="n">
        <v>4.2</v>
      </c>
      <c r="AB127" s="36" t="n">
        <v>3</v>
      </c>
      <c r="AC127" s="36" t="n">
        <v>3.8</v>
      </c>
      <c r="AD127" s="36" t="n">
        <v>8.800000000000001</v>
      </c>
      <c r="AE127" s="36" t="n">
        <v>6</v>
      </c>
      <c r="AF127" s="36" t="n">
        <v>6.6</v>
      </c>
      <c r="AG127" s="36" t="n">
        <v>7.2</v>
      </c>
      <c r="AH127" s="36" t="n">
        <v>4.4</v>
      </c>
      <c r="AI127" s="36" t="n">
        <v>6.5</v>
      </c>
      <c r="AJ127" s="36" t="n">
        <v>6.2</v>
      </c>
      <c r="AK127" s="36" t="n">
        <v>4.4</v>
      </c>
      <c r="AL127" s="36" t="n">
        <v>3.3</v>
      </c>
      <c r="AM127" s="36" t="n">
        <v>5.2</v>
      </c>
      <c r="AN127" s="36" t="n">
        <v>1.2</v>
      </c>
      <c r="AO127" s="36" t="n">
        <v>5.9</v>
      </c>
      <c r="AP127" s="36" t="n">
        <v>5.8</v>
      </c>
      <c r="AQ127" s="36" t="n">
        <v>8.699999999999999</v>
      </c>
      <c r="AR127" s="36" t="n">
        <v>1.3</v>
      </c>
      <c r="AS127" s="36" t="n">
        <v>5.4</v>
      </c>
      <c r="AT127" s="36" t="s">
        <v>1730</v>
      </c>
      <c r="AU127" s="36" t="s">
        <v>1730</v>
      </c>
      <c r="AV127" s="36" t="n">
        <v>6.4</v>
      </c>
      <c r="AW127" s="36" t="s">
        <v>1730</v>
      </c>
      <c r="AX127" s="36" t="s">
        <v>1730</v>
      </c>
      <c r="AY127" s="36" t="n">
        <v>3.9</v>
      </c>
      <c r="AZ127" s="36" t="s">
        <v>1730</v>
      </c>
      <c r="BA127" s="36" t="s">
        <v>1730</v>
      </c>
      <c r="BB127" s="36" t="n">
        <v>6.8</v>
      </c>
      <c r="BC127" s="36" t="n">
        <v>5.3</v>
      </c>
      <c r="BD127" s="36" t="s">
        <v>1730</v>
      </c>
      <c r="BE127" s="36" t="n">
        <v>2.8</v>
      </c>
      <c r="BF127" s="36" t="n">
        <v>2.9</v>
      </c>
      <c r="BG127" s="36" t="n">
        <v>2.8</v>
      </c>
      <c r="BH127" s="36" t="n">
        <v>5.1</v>
      </c>
      <c r="BI127" s="36" t="n">
        <v>7.8</v>
      </c>
      <c r="BJ127" s="36" t="s">
        <v>1730</v>
      </c>
      <c r="BK127" s="36" t="s">
        <v>1730</v>
      </c>
      <c r="BL127" s="36" t="s">
        <v>1730</v>
      </c>
      <c r="BM127" s="36" t="n">
        <v>7.4</v>
      </c>
      <c r="BN127" s="36" t="n">
        <v>3.2</v>
      </c>
      <c r="BO127" s="36" t="s">
        <v>1730</v>
      </c>
      <c r="BP127" s="36" t="n">
        <v>4.1</v>
      </c>
      <c r="BQ127" s="36" t="s">
        <v>1730</v>
      </c>
      <c r="BR127" s="36" t="s">
        <v>2161</v>
      </c>
      <c r="BS127" s="36" t="s">
        <v>2161</v>
      </c>
      <c r="BT127" s="36" t="s">
        <v>2162</v>
      </c>
      <c r="BU127" s="36" t="s">
        <v>2163</v>
      </c>
      <c r="BV127" s="36" t="n">
        <v>2609</v>
      </c>
      <c r="BW127" s="36" t="s">
        <v>335</v>
      </c>
      <c r="BX127" s="36" t="s">
        <v>1897</v>
      </c>
      <c r="BY127" s="36" t="s">
        <v>1783</v>
      </c>
    </row>
    <row r="128" spans="1:77">
      <c r="A128" s="36" t="n">
        <v>413591</v>
      </c>
      <c r="B128" s="36" t="s">
        <v>1103</v>
      </c>
      <c r="C128" s="36" t="s">
        <v>1100</v>
      </c>
      <c r="D128" s="36">
        <f>VLOOKUP(C128,原始数据!$A$4:$B$133,2,0)</f>
        <v/>
      </c>
      <c r="E128" s="179" t="s">
        <v>1826</v>
      </c>
      <c r="F128" s="36" t="n">
        <v>4.4</v>
      </c>
      <c r="G128" s="36" t="n">
        <v>8.4</v>
      </c>
      <c r="H128" s="36" t="n">
        <v>2.3</v>
      </c>
      <c r="I128" s="36" t="n">
        <v>5.5</v>
      </c>
      <c r="J128" s="36" t="n">
        <v>5.5</v>
      </c>
      <c r="K128" s="36" t="n">
        <v>5.8</v>
      </c>
      <c r="L128" s="47" t="n">
        <v>7.3</v>
      </c>
      <c r="M128" s="47" t="n">
        <v>1.9</v>
      </c>
      <c r="N128" s="47" t="n">
        <v>7.6</v>
      </c>
      <c r="O128" s="36" t="n">
        <v>7.7</v>
      </c>
      <c r="P128" s="36" t="n">
        <v>4.4</v>
      </c>
      <c r="Q128" s="36" t="n">
        <v>4.8</v>
      </c>
      <c r="R128" s="36" t="n">
        <v>8.300000000000001</v>
      </c>
      <c r="S128" s="36" t="n">
        <v>4.5</v>
      </c>
      <c r="T128" s="36" t="n">
        <v>5.7</v>
      </c>
      <c r="U128" s="36" t="n">
        <v>5.8</v>
      </c>
      <c r="V128" s="36" t="n">
        <v>9.5</v>
      </c>
      <c r="W128" s="36" t="n">
        <v>9.1</v>
      </c>
      <c r="X128" s="36" t="n">
        <v>10</v>
      </c>
      <c r="Y128" s="36" t="n">
        <v>1</v>
      </c>
      <c r="Z128" s="36" t="n">
        <v>10</v>
      </c>
      <c r="AA128" s="36" t="n">
        <v>7.6</v>
      </c>
      <c r="AB128" s="36" t="n">
        <v>1</v>
      </c>
      <c r="AC128" s="36" t="n">
        <v>5.5</v>
      </c>
      <c r="AD128" s="36" t="n">
        <v>9.4</v>
      </c>
      <c r="AE128" s="36" t="n">
        <v>8.1</v>
      </c>
      <c r="AF128" s="36" t="n">
        <v>8.699999999999999</v>
      </c>
      <c r="AG128" s="36" t="n">
        <v>8.1</v>
      </c>
      <c r="AH128" s="36" t="n">
        <v>6.1</v>
      </c>
      <c r="AI128" s="36" t="n">
        <v>8.300000000000001</v>
      </c>
      <c r="AJ128" s="36" t="n">
        <v>9.1</v>
      </c>
      <c r="AK128" s="36" t="n">
        <v>5.6</v>
      </c>
      <c r="AL128" s="36" t="n">
        <v>5</v>
      </c>
      <c r="AM128" s="36" t="n">
        <v>6.9</v>
      </c>
      <c r="AN128" s="36" t="n">
        <v>7.6</v>
      </c>
      <c r="AO128" s="36" t="n">
        <v>5.9</v>
      </c>
      <c r="AP128" s="36" t="n">
        <v>7.4</v>
      </c>
      <c r="AQ128" s="36" t="n">
        <v>5</v>
      </c>
      <c r="AR128" s="36" t="n">
        <v>8.199999999999999</v>
      </c>
      <c r="AS128" s="36" t="n">
        <v>5.6</v>
      </c>
      <c r="AT128" s="36" t="s">
        <v>1730</v>
      </c>
      <c r="AU128" s="36" t="s">
        <v>1730</v>
      </c>
      <c r="AV128" s="36" t="n">
        <v>8.699999999999999</v>
      </c>
      <c r="AW128" s="36" t="s">
        <v>1730</v>
      </c>
      <c r="AX128" s="36" t="s">
        <v>1730</v>
      </c>
      <c r="AY128" s="36" t="n">
        <v>4.8</v>
      </c>
      <c r="AZ128" s="36" t="s">
        <v>1730</v>
      </c>
      <c r="BA128" s="36" t="s">
        <v>1730</v>
      </c>
      <c r="BB128" s="36" t="n">
        <v>7.9</v>
      </c>
      <c r="BC128" s="36" t="n">
        <v>5.7</v>
      </c>
      <c r="BD128" s="36" t="s">
        <v>1730</v>
      </c>
      <c r="BE128" s="36" t="n">
        <v>6.6</v>
      </c>
      <c r="BF128" s="36" t="n">
        <v>5.7</v>
      </c>
      <c r="BG128" s="36" t="n">
        <v>4.3</v>
      </c>
      <c r="BH128" s="36" t="n">
        <v>7.8</v>
      </c>
      <c r="BI128" s="36" t="n">
        <v>9.699999999999999</v>
      </c>
      <c r="BJ128" s="36" t="s">
        <v>1730</v>
      </c>
      <c r="BK128" s="36" t="s">
        <v>1730</v>
      </c>
      <c r="BL128" s="36" t="s">
        <v>1730</v>
      </c>
      <c r="BM128" s="36" t="n">
        <v>9.199999999999999</v>
      </c>
      <c r="BN128" s="36" t="n">
        <v>7.6</v>
      </c>
      <c r="BO128" s="36" t="s">
        <v>1730</v>
      </c>
      <c r="BP128" s="36" t="n">
        <v>7.2</v>
      </c>
      <c r="BQ128" s="36" t="s">
        <v>1730</v>
      </c>
      <c r="BR128" s="36" t="s">
        <v>2164</v>
      </c>
      <c r="BS128" s="36" t="s">
        <v>2164</v>
      </c>
      <c r="BT128" s="36" t="s">
        <v>2165</v>
      </c>
      <c r="BU128" s="36" t="s">
        <v>2166</v>
      </c>
      <c r="BV128" s="36" t="n">
        <v>4367</v>
      </c>
      <c r="BW128" s="36" t="s">
        <v>121</v>
      </c>
      <c r="BX128" s="36" t="s">
        <v>1734</v>
      </c>
      <c r="BY128" s="36" t="s">
        <v>1740</v>
      </c>
    </row>
    <row r="129" spans="1:77">
      <c r="A129" s="36" t="n">
        <v>413591</v>
      </c>
      <c r="B129" s="36" t="s">
        <v>1110</v>
      </c>
      <c r="C129" s="36" t="s">
        <v>1107</v>
      </c>
      <c r="D129" s="36">
        <f>VLOOKUP(C129,原始数据!$A$4:$B$133,2,0)</f>
        <v/>
      </c>
      <c r="E129" s="179" t="s">
        <v>1927</v>
      </c>
      <c r="F129" s="36" t="n">
        <v>4.4</v>
      </c>
      <c r="G129" s="36" t="n">
        <v>6.6</v>
      </c>
      <c r="H129" s="36" t="n">
        <v>5.7</v>
      </c>
      <c r="I129" s="36" t="n">
        <v>6.2</v>
      </c>
      <c r="J129" s="36" t="n">
        <v>6.9</v>
      </c>
      <c r="K129" s="36" t="n">
        <v>6.5</v>
      </c>
      <c r="L129" s="47" t="n">
        <v>4.6</v>
      </c>
      <c r="M129" s="47" t="n">
        <v>5.5</v>
      </c>
      <c r="N129" s="47" t="n">
        <v>6.3</v>
      </c>
      <c r="O129" s="36" t="n">
        <v>5.8</v>
      </c>
      <c r="P129" s="36" t="n">
        <v>2.4</v>
      </c>
      <c r="Q129" s="36" t="n">
        <v>3.1</v>
      </c>
      <c r="R129" s="36" t="n">
        <v>6.6</v>
      </c>
      <c r="S129" s="36" t="n">
        <v>6.4</v>
      </c>
      <c r="T129" s="36" t="n">
        <v>4</v>
      </c>
      <c r="U129" s="36" t="n">
        <v>5.8</v>
      </c>
      <c r="V129" s="36" t="n">
        <v>5.3</v>
      </c>
      <c r="W129" s="36" t="n">
        <v>8.1</v>
      </c>
      <c r="X129" s="36" t="n">
        <v>10</v>
      </c>
      <c r="Y129" s="36" t="n">
        <v>2.5</v>
      </c>
      <c r="Z129" s="36" t="n">
        <v>8.5</v>
      </c>
      <c r="AA129" s="36" t="n">
        <v>4.9</v>
      </c>
      <c r="AB129" s="36" t="n">
        <v>3.7</v>
      </c>
      <c r="AC129" s="36" t="n">
        <v>7.2</v>
      </c>
      <c r="AD129" s="36" t="n">
        <v>6.1</v>
      </c>
      <c r="AE129" s="36" t="n">
        <v>2.2</v>
      </c>
      <c r="AF129" s="36" t="n">
        <v>5.9</v>
      </c>
      <c r="AG129" s="36" t="n">
        <v>3.4</v>
      </c>
      <c r="AH129" s="36" t="n">
        <v>2.6</v>
      </c>
      <c r="AI129" s="36" t="n">
        <v>4.8</v>
      </c>
      <c r="AJ129" s="36" t="n">
        <v>3.4</v>
      </c>
      <c r="AK129" s="36" t="n">
        <v>5.6</v>
      </c>
      <c r="AL129" s="36" t="n">
        <v>4.4</v>
      </c>
      <c r="AM129" s="36" t="n">
        <v>6.3</v>
      </c>
      <c r="AN129" s="36" t="n">
        <v>6</v>
      </c>
      <c r="AO129" s="36" t="n">
        <v>7.5</v>
      </c>
      <c r="AP129" s="36" t="n">
        <v>5.8</v>
      </c>
      <c r="AQ129" s="36" t="n">
        <v>5</v>
      </c>
      <c r="AR129" s="36" t="n">
        <v>3</v>
      </c>
      <c r="AS129" s="36" t="n">
        <v>6.8</v>
      </c>
      <c r="AT129" s="36" t="s">
        <v>1730</v>
      </c>
      <c r="AU129" s="36" t="s">
        <v>1730</v>
      </c>
      <c r="AV129" s="36" t="n">
        <v>2.5</v>
      </c>
      <c r="AW129" s="36" t="s">
        <v>1730</v>
      </c>
      <c r="AX129" s="36" t="s">
        <v>1730</v>
      </c>
      <c r="AY129" s="36" t="n">
        <v>5.6</v>
      </c>
      <c r="AZ129" s="36" t="s">
        <v>1730</v>
      </c>
      <c r="BA129" s="36" t="s">
        <v>1730</v>
      </c>
      <c r="BB129" s="36" t="n">
        <v>7.9</v>
      </c>
      <c r="BC129" s="36" t="n">
        <v>5.4</v>
      </c>
      <c r="BD129" s="36" t="s">
        <v>1730</v>
      </c>
      <c r="BE129" s="36" t="n">
        <v>5.8</v>
      </c>
      <c r="BF129" s="36" t="n">
        <v>2.6</v>
      </c>
      <c r="BG129" s="36" t="n">
        <v>5.2</v>
      </c>
      <c r="BH129" s="36" t="n">
        <v>4</v>
      </c>
      <c r="BI129" s="36" t="n">
        <v>6.9</v>
      </c>
      <c r="BJ129" s="36" t="s">
        <v>1730</v>
      </c>
      <c r="BK129" s="36" t="s">
        <v>1730</v>
      </c>
      <c r="BL129" s="36" t="s">
        <v>1730</v>
      </c>
      <c r="BM129" s="36" t="n">
        <v>4.6</v>
      </c>
      <c r="BN129" s="36" t="n">
        <v>7.3</v>
      </c>
      <c r="BO129" s="36" t="s">
        <v>1730</v>
      </c>
      <c r="BP129" s="36" t="n">
        <v>3.8</v>
      </c>
      <c r="BQ129" s="36" t="s">
        <v>1730</v>
      </c>
      <c r="BR129" s="36" t="s">
        <v>2167</v>
      </c>
      <c r="BS129" s="36" t="s">
        <v>2167</v>
      </c>
      <c r="BT129" s="36" t="s">
        <v>2168</v>
      </c>
      <c r="BU129" s="36" t="s">
        <v>2169</v>
      </c>
      <c r="BV129" s="36" t="n">
        <v>3419</v>
      </c>
      <c r="BW129" s="36" t="s">
        <v>121</v>
      </c>
      <c r="BX129" s="36" t="s">
        <v>1739</v>
      </c>
      <c r="BY129" s="36" t="s">
        <v>1792</v>
      </c>
    </row>
    <row r="130" spans="1:77">
      <c r="A130" s="36" t="n">
        <v>413591</v>
      </c>
      <c r="B130" s="36" t="s">
        <v>1116</v>
      </c>
      <c r="C130" s="36" t="s">
        <v>1113</v>
      </c>
      <c r="D130" s="36">
        <f>VLOOKUP(C130,原始数据!$A$4:$B$133,2,0)</f>
        <v/>
      </c>
      <c r="E130" s="179" t="s">
        <v>1793</v>
      </c>
      <c r="F130" s="36" t="n">
        <v>6.3</v>
      </c>
      <c r="G130" s="36" t="n">
        <v>6.6</v>
      </c>
      <c r="H130" s="36" t="n">
        <v>4</v>
      </c>
      <c r="I130" s="36" t="n">
        <v>8.1</v>
      </c>
      <c r="J130" s="36" t="n">
        <v>4.8</v>
      </c>
      <c r="K130" s="36" t="n">
        <v>5.8</v>
      </c>
      <c r="L130" s="47" t="n">
        <v>2.8</v>
      </c>
      <c r="M130" s="47" t="n">
        <v>7.3</v>
      </c>
      <c r="N130" s="47" t="n">
        <v>7</v>
      </c>
      <c r="O130" s="36" t="n">
        <v>5.8</v>
      </c>
      <c r="P130" s="36" t="n">
        <v>6.3</v>
      </c>
      <c r="Q130" s="36" t="n">
        <v>6.5</v>
      </c>
      <c r="R130" s="36" t="n">
        <v>3</v>
      </c>
      <c r="S130" s="36" t="n">
        <v>8.4</v>
      </c>
      <c r="T130" s="36" t="n">
        <v>5.7</v>
      </c>
      <c r="U130" s="36" t="n">
        <v>5.8</v>
      </c>
      <c r="V130" s="36" t="n">
        <v>7.1</v>
      </c>
      <c r="W130" s="36" t="n">
        <v>9.1</v>
      </c>
      <c r="X130" s="36" t="n">
        <v>10</v>
      </c>
      <c r="Y130" s="36" t="n">
        <v>4.5</v>
      </c>
      <c r="Z130" s="36" t="n">
        <v>8.5</v>
      </c>
      <c r="AA130" s="36" t="n">
        <v>5.5</v>
      </c>
      <c r="AB130" s="36" t="n">
        <v>3</v>
      </c>
      <c r="AC130" s="36" t="n">
        <v>3.8</v>
      </c>
      <c r="AD130" s="36" t="n">
        <v>7.4</v>
      </c>
      <c r="AE130" s="36" t="n">
        <v>6</v>
      </c>
      <c r="AF130" s="36" t="n">
        <v>8</v>
      </c>
      <c r="AG130" s="36" t="n">
        <v>6.2</v>
      </c>
      <c r="AH130" s="36" t="n">
        <v>4.4</v>
      </c>
      <c r="AI130" s="36" t="n">
        <v>6.5</v>
      </c>
      <c r="AJ130" s="36" t="n">
        <v>5.3</v>
      </c>
      <c r="AK130" s="36" t="n">
        <v>6.8</v>
      </c>
      <c r="AL130" s="36" t="n">
        <v>5</v>
      </c>
      <c r="AM130" s="36" t="n">
        <v>6.3</v>
      </c>
      <c r="AN130" s="36" t="n">
        <v>7.6</v>
      </c>
      <c r="AO130" s="36" t="n">
        <v>2.7</v>
      </c>
      <c r="AP130" s="36" t="n">
        <v>6.9</v>
      </c>
      <c r="AQ130" s="36" t="n">
        <v>5</v>
      </c>
      <c r="AR130" s="36" t="n">
        <v>6.5</v>
      </c>
      <c r="AS130" s="36" t="n">
        <v>6.4</v>
      </c>
      <c r="AT130" s="36" t="s">
        <v>1730</v>
      </c>
      <c r="AU130" s="36" t="s">
        <v>1730</v>
      </c>
      <c r="AV130" s="36" t="n">
        <v>5.8</v>
      </c>
      <c r="AW130" s="36" t="s">
        <v>1730</v>
      </c>
      <c r="AX130" s="36" t="s">
        <v>1730</v>
      </c>
      <c r="AY130" s="36" t="n">
        <v>5.7</v>
      </c>
      <c r="AZ130" s="36" t="s">
        <v>1730</v>
      </c>
      <c r="BA130" s="36" t="s">
        <v>1730</v>
      </c>
      <c r="BB130" s="36" t="n">
        <v>9</v>
      </c>
      <c r="BC130" s="36" t="n">
        <v>5.8</v>
      </c>
      <c r="BD130" s="36" t="s">
        <v>1730</v>
      </c>
      <c r="BE130" s="36" t="n">
        <v>5.8</v>
      </c>
      <c r="BF130" s="36" t="n">
        <v>6.7</v>
      </c>
      <c r="BG130" s="36" t="n">
        <v>3.5</v>
      </c>
      <c r="BH130" s="36" t="n">
        <v>6.5</v>
      </c>
      <c r="BI130" s="36" t="n">
        <v>8.4</v>
      </c>
      <c r="BJ130" s="36" t="s">
        <v>1730</v>
      </c>
      <c r="BK130" s="36" t="s">
        <v>1730</v>
      </c>
      <c r="BL130" s="36" t="s">
        <v>1730</v>
      </c>
      <c r="BM130" s="36" t="n">
        <v>7.4</v>
      </c>
      <c r="BN130" s="36" t="n">
        <v>5.5</v>
      </c>
      <c r="BO130" s="36" t="s">
        <v>1730</v>
      </c>
      <c r="BP130" s="36" t="n">
        <v>5.8</v>
      </c>
      <c r="BQ130" s="36" t="s">
        <v>1730</v>
      </c>
      <c r="BR130" s="36" t="s">
        <v>2170</v>
      </c>
      <c r="BS130" s="36" t="s">
        <v>2170</v>
      </c>
      <c r="BT130" s="36" t="s">
        <v>2171</v>
      </c>
      <c r="BU130" s="36" t="s">
        <v>2172</v>
      </c>
      <c r="BV130" s="36" t="n">
        <v>5058</v>
      </c>
      <c r="BW130" s="36" t="s">
        <v>177</v>
      </c>
      <c r="BX130" s="36" t="s">
        <v>1791</v>
      </c>
      <c r="BY130" s="36" t="s">
        <v>1750</v>
      </c>
    </row>
    <row r="131" spans="1:77">
      <c r="A131" s="36" t="n">
        <v>413591</v>
      </c>
      <c r="B131" s="36" t="s">
        <v>1123</v>
      </c>
      <c r="C131" s="36" t="s">
        <v>1120</v>
      </c>
      <c r="D131" s="36">
        <f>VLOOKUP(C131,原始数据!$A$4:$B$133,2,0)</f>
        <v/>
      </c>
      <c r="E131" s="179" t="s">
        <v>1884</v>
      </c>
      <c r="F131" s="36" t="n">
        <v>8.199999999999999</v>
      </c>
      <c r="G131" s="36" t="n">
        <v>6.6</v>
      </c>
      <c r="H131" s="36" t="n">
        <v>5.7</v>
      </c>
      <c r="I131" s="36" t="n">
        <v>8.1</v>
      </c>
      <c r="J131" s="36" t="n">
        <v>7.6</v>
      </c>
      <c r="K131" s="36" t="n">
        <v>8.4</v>
      </c>
      <c r="L131" s="47" t="n">
        <v>6.4</v>
      </c>
      <c r="M131" s="47" t="n">
        <v>5.5</v>
      </c>
      <c r="N131" s="47" t="n">
        <v>6.3</v>
      </c>
      <c r="O131" s="36" t="n">
        <v>4.6</v>
      </c>
      <c r="P131" s="36" t="n">
        <v>8.300000000000001</v>
      </c>
      <c r="Q131" s="36" t="n">
        <v>6.5</v>
      </c>
      <c r="R131" s="36" t="n">
        <v>7.7</v>
      </c>
      <c r="S131" s="36" t="n">
        <v>6.4</v>
      </c>
      <c r="T131" s="36" t="n">
        <v>5.7</v>
      </c>
      <c r="U131" s="36" t="n">
        <v>4.6</v>
      </c>
      <c r="V131" s="36" t="n">
        <v>8.9</v>
      </c>
      <c r="W131" s="36" t="n">
        <v>9.1</v>
      </c>
      <c r="X131" s="36" t="n">
        <v>10</v>
      </c>
      <c r="Y131" s="36" t="n">
        <v>8.5</v>
      </c>
      <c r="Z131" s="36" t="n">
        <v>10</v>
      </c>
      <c r="AA131" s="36" t="n">
        <v>6.2</v>
      </c>
      <c r="AB131" s="36" t="n">
        <v>5.8</v>
      </c>
      <c r="AC131" s="36" t="n">
        <v>5.5</v>
      </c>
      <c r="AD131" s="36" t="n">
        <v>7.4</v>
      </c>
      <c r="AE131" s="36" t="n">
        <v>7.1</v>
      </c>
      <c r="AF131" s="36" t="n">
        <v>8.699999999999999</v>
      </c>
      <c r="AG131" s="36" t="n">
        <v>8.1</v>
      </c>
      <c r="AH131" s="36" t="n">
        <v>2.1</v>
      </c>
      <c r="AI131" s="36" t="n">
        <v>9.5</v>
      </c>
      <c r="AJ131" s="36" t="n">
        <v>8.1</v>
      </c>
      <c r="AK131" s="36" t="n">
        <v>5.6</v>
      </c>
      <c r="AL131" s="36" t="n">
        <v>6.2</v>
      </c>
      <c r="AM131" s="36" t="n">
        <v>7.5</v>
      </c>
      <c r="AN131" s="36" t="n">
        <v>4.4</v>
      </c>
      <c r="AO131" s="36" t="n">
        <v>5.9</v>
      </c>
      <c r="AP131" s="36" t="n">
        <v>5.2</v>
      </c>
      <c r="AQ131" s="36" t="n">
        <v>6.9</v>
      </c>
      <c r="AR131" s="36" t="n">
        <v>6.5</v>
      </c>
      <c r="AS131" s="36" t="n">
        <v>8.6</v>
      </c>
      <c r="AT131" s="36" t="s">
        <v>1730</v>
      </c>
      <c r="AU131" s="36" t="s">
        <v>1730</v>
      </c>
      <c r="AV131" s="36" t="n">
        <v>7.2</v>
      </c>
      <c r="AW131" s="36" t="s">
        <v>1730</v>
      </c>
      <c r="AX131" s="36" t="s">
        <v>1730</v>
      </c>
      <c r="AY131" s="36" t="n">
        <v>7.5</v>
      </c>
      <c r="AZ131" s="36" t="s">
        <v>1730</v>
      </c>
      <c r="BA131" s="36" t="s">
        <v>1730</v>
      </c>
      <c r="BB131" s="36" t="n">
        <v>10</v>
      </c>
      <c r="BC131" s="36" t="n">
        <v>6.4</v>
      </c>
      <c r="BD131" s="36" t="s">
        <v>1730</v>
      </c>
      <c r="BE131" s="36" t="n">
        <v>7.2</v>
      </c>
      <c r="BF131" s="36" t="n">
        <v>7.1</v>
      </c>
      <c r="BG131" s="36" t="n">
        <v>6</v>
      </c>
      <c r="BH131" s="36" t="n">
        <v>6.7</v>
      </c>
      <c r="BI131" s="36" t="n">
        <v>8.800000000000001</v>
      </c>
      <c r="BJ131" s="36" t="s">
        <v>1730</v>
      </c>
      <c r="BK131" s="36" t="s">
        <v>1730</v>
      </c>
      <c r="BL131" s="36" t="s">
        <v>1730</v>
      </c>
      <c r="BM131" s="36" t="n">
        <v>8.1</v>
      </c>
      <c r="BN131" s="36" t="n">
        <v>6.2</v>
      </c>
      <c r="BO131" s="36" t="s">
        <v>1730</v>
      </c>
      <c r="BP131" s="36" t="n">
        <v>7.3</v>
      </c>
      <c r="BQ131" s="36" t="s">
        <v>1730</v>
      </c>
      <c r="BR131" s="36" t="s">
        <v>2173</v>
      </c>
      <c r="BS131" s="36" t="s">
        <v>2173</v>
      </c>
      <c r="BT131" s="36" t="s">
        <v>2174</v>
      </c>
      <c r="BU131" s="36" t="s">
        <v>2175</v>
      </c>
      <c r="BV131" s="36" t="n">
        <v>6808</v>
      </c>
      <c r="BW131" s="36" t="s">
        <v>121</v>
      </c>
      <c r="BX131" s="36" t="s">
        <v>1764</v>
      </c>
      <c r="BY131" s="36" t="s">
        <v>1750</v>
      </c>
    </row>
    <row r="132" spans="1:77">
      <c r="A132" s="36" t="n">
        <v>413591</v>
      </c>
      <c r="B132" s="36" t="s">
        <v>1130</v>
      </c>
      <c r="C132" s="36" t="s">
        <v>1127</v>
      </c>
      <c r="D132" s="36">
        <f>VLOOKUP(C132,原始数据!$A$4:$B$133,2,0)</f>
        <v/>
      </c>
      <c r="E132" s="179" t="s">
        <v>1755</v>
      </c>
      <c r="F132" s="36" t="n">
        <v>6.3</v>
      </c>
      <c r="G132" s="36" t="n">
        <v>6.6</v>
      </c>
      <c r="H132" s="36" t="n">
        <v>5.7</v>
      </c>
      <c r="I132" s="36" t="n">
        <v>7.4</v>
      </c>
      <c r="J132" s="36" t="n">
        <v>8.4</v>
      </c>
      <c r="K132" s="36" t="n">
        <v>7.1</v>
      </c>
      <c r="L132" s="47" t="n">
        <v>7.3</v>
      </c>
      <c r="M132" s="47" t="n">
        <v>5.5</v>
      </c>
      <c r="N132" s="47" t="n">
        <v>6.3</v>
      </c>
      <c r="O132" s="36" t="n">
        <v>7.1</v>
      </c>
      <c r="P132" s="36" t="n">
        <v>4.4</v>
      </c>
      <c r="Q132" s="36" t="n">
        <v>6.5</v>
      </c>
      <c r="R132" s="36" t="n">
        <v>7.2</v>
      </c>
      <c r="S132" s="36" t="n">
        <v>2.5</v>
      </c>
      <c r="T132" s="36" t="n">
        <v>5.7</v>
      </c>
      <c r="U132" s="36" t="n">
        <v>8</v>
      </c>
      <c r="V132" s="36" t="n">
        <v>8.9</v>
      </c>
      <c r="W132" s="36" t="n">
        <v>7.2</v>
      </c>
      <c r="X132" s="36" t="n">
        <v>10</v>
      </c>
      <c r="Y132" s="36" t="n">
        <v>4.5</v>
      </c>
      <c r="Z132" s="36" t="n">
        <v>6.5</v>
      </c>
      <c r="AA132" s="36" t="n">
        <v>4.9</v>
      </c>
      <c r="AB132" s="36" t="n">
        <v>4.4</v>
      </c>
      <c r="AC132" s="36" t="n">
        <v>8.800000000000001</v>
      </c>
      <c r="AD132" s="36" t="n">
        <v>8.800000000000001</v>
      </c>
      <c r="AE132" s="36" t="n">
        <v>7.1</v>
      </c>
      <c r="AF132" s="36" t="n">
        <v>6.6</v>
      </c>
      <c r="AG132" s="36" t="n">
        <v>9.1</v>
      </c>
      <c r="AH132" s="36" t="n">
        <v>2.1</v>
      </c>
      <c r="AI132" s="36" t="n">
        <v>6.5</v>
      </c>
      <c r="AJ132" s="36" t="n">
        <v>3.4</v>
      </c>
      <c r="AK132" s="36" t="n">
        <v>5.6</v>
      </c>
      <c r="AL132" s="36" t="n">
        <v>5.6</v>
      </c>
      <c r="AM132" s="36" t="n">
        <v>7.5</v>
      </c>
      <c r="AN132" s="36" t="n">
        <v>6</v>
      </c>
      <c r="AO132" s="36" t="n">
        <v>7.5</v>
      </c>
      <c r="AP132" s="36" t="n">
        <v>7.4</v>
      </c>
      <c r="AQ132" s="36" t="n">
        <v>3.2</v>
      </c>
      <c r="AR132" s="36" t="n">
        <v>6.5</v>
      </c>
      <c r="AS132" s="36" t="n">
        <v>8.1</v>
      </c>
      <c r="AT132" s="36" t="s">
        <v>1730</v>
      </c>
      <c r="AU132" s="36" t="s">
        <v>1730</v>
      </c>
      <c r="AV132" s="36" t="n">
        <v>6.1</v>
      </c>
      <c r="AW132" s="36" t="s">
        <v>1730</v>
      </c>
      <c r="AX132" s="36" t="s">
        <v>1730</v>
      </c>
      <c r="AY132" s="36" t="n">
        <v>6.5</v>
      </c>
      <c r="AZ132" s="36" t="s">
        <v>1730</v>
      </c>
      <c r="BA132" s="36" t="s">
        <v>1730</v>
      </c>
      <c r="BB132" s="36" t="n">
        <v>7.9</v>
      </c>
      <c r="BC132" s="36" t="n">
        <v>6.9</v>
      </c>
      <c r="BD132" s="36" t="s">
        <v>1730</v>
      </c>
      <c r="BE132" s="36" t="n">
        <v>4.9</v>
      </c>
      <c r="BF132" s="36" t="n">
        <v>6.3</v>
      </c>
      <c r="BG132" s="36" t="n">
        <v>6.3</v>
      </c>
      <c r="BH132" s="36" t="n">
        <v>5.8</v>
      </c>
      <c r="BI132" s="36" t="n">
        <v>9.6</v>
      </c>
      <c r="BJ132" s="36" t="s">
        <v>1730</v>
      </c>
      <c r="BK132" s="36" t="s">
        <v>1730</v>
      </c>
      <c r="BL132" s="36" t="s">
        <v>1730</v>
      </c>
      <c r="BM132" s="36" t="n">
        <v>7.8</v>
      </c>
      <c r="BN132" s="36" t="n">
        <v>7.9</v>
      </c>
      <c r="BO132" s="36" t="s">
        <v>1730</v>
      </c>
      <c r="BP132" s="36" t="n">
        <v>4.5</v>
      </c>
      <c r="BQ132" s="36" t="s">
        <v>1730</v>
      </c>
      <c r="BR132" s="36" t="s">
        <v>2176</v>
      </c>
      <c r="BS132" s="36" t="s">
        <v>2176</v>
      </c>
      <c r="BT132" s="36" t="s">
        <v>2177</v>
      </c>
      <c r="BU132" s="36" t="s">
        <v>2178</v>
      </c>
      <c r="BV132" s="36" t="n">
        <v>5161</v>
      </c>
      <c r="BW132" s="36" t="s">
        <v>177</v>
      </c>
      <c r="BX132" s="36" t="s">
        <v>1798</v>
      </c>
      <c r="BY132" s="36" t="s">
        <v>1765</v>
      </c>
    </row>
    <row r="133" spans="1:77">
      <c r="A133" s="36" t="n">
        <v>413591</v>
      </c>
      <c r="B133" s="36" t="s">
        <v>1137</v>
      </c>
      <c r="C133" s="36" t="s">
        <v>1134</v>
      </c>
      <c r="D133" s="36">
        <f>VLOOKUP(C133,原始数据!$A$4:$B$133,2,0)</f>
        <v/>
      </c>
      <c r="E133" s="179" t="s">
        <v>1784</v>
      </c>
      <c r="F133" s="36" t="n">
        <v>4.4</v>
      </c>
      <c r="G133" s="36" t="n">
        <v>4.8</v>
      </c>
      <c r="H133" s="36" t="n">
        <v>7.5</v>
      </c>
      <c r="I133" s="36" t="n">
        <v>4.9</v>
      </c>
      <c r="J133" s="36" t="n">
        <v>6.9</v>
      </c>
      <c r="K133" s="36" t="n">
        <v>6.5</v>
      </c>
      <c r="L133" s="47" t="n">
        <v>6.4</v>
      </c>
      <c r="M133" s="47" t="n">
        <v>7.3</v>
      </c>
      <c r="N133" s="47" t="n">
        <v>7</v>
      </c>
      <c r="O133" s="36" t="n">
        <v>5.8</v>
      </c>
      <c r="P133" s="36" t="n">
        <v>8.300000000000001</v>
      </c>
      <c r="Q133" s="36" t="n">
        <v>4.8</v>
      </c>
      <c r="R133" s="36" t="n">
        <v>8.9</v>
      </c>
      <c r="S133" s="36" t="n">
        <v>4.5</v>
      </c>
      <c r="T133" s="36" t="n">
        <v>5.7</v>
      </c>
      <c r="U133" s="36" t="n">
        <v>5.2</v>
      </c>
      <c r="V133" s="36" t="n">
        <v>8.300000000000001</v>
      </c>
      <c r="W133" s="36" t="n">
        <v>6.2</v>
      </c>
      <c r="X133" s="36" t="n">
        <v>10</v>
      </c>
      <c r="Y133" s="36" t="n">
        <v>6.5</v>
      </c>
      <c r="Z133" s="36" t="n">
        <v>4.5</v>
      </c>
      <c r="AA133" s="36" t="n">
        <v>6.2</v>
      </c>
      <c r="AB133" s="36" t="n">
        <v>4.4</v>
      </c>
      <c r="AC133" s="36" t="n">
        <v>3.8</v>
      </c>
      <c r="AD133" s="36" t="n">
        <v>6.8</v>
      </c>
      <c r="AE133" s="36" t="n">
        <v>3.3</v>
      </c>
      <c r="AF133" s="36" t="n">
        <v>8</v>
      </c>
      <c r="AG133" s="36" t="n">
        <v>8.1</v>
      </c>
      <c r="AH133" s="36" t="n">
        <v>3.8</v>
      </c>
      <c r="AI133" s="36" t="n">
        <v>6.5</v>
      </c>
      <c r="AJ133" s="36" t="n">
        <v>8.1</v>
      </c>
      <c r="AK133" s="36" t="n">
        <v>6.8</v>
      </c>
      <c r="AL133" s="36" t="n">
        <v>4.4</v>
      </c>
      <c r="AM133" s="36" t="n">
        <v>8.699999999999999</v>
      </c>
      <c r="AN133" s="36" t="n">
        <v>7.6</v>
      </c>
      <c r="AO133" s="36" t="n">
        <v>5.9</v>
      </c>
      <c r="AP133" s="36" t="n">
        <v>6.9</v>
      </c>
      <c r="AQ133" s="36" t="n">
        <v>5</v>
      </c>
      <c r="AR133" s="36" t="n">
        <v>4.8</v>
      </c>
      <c r="AS133" s="36" t="n">
        <v>6.2</v>
      </c>
      <c r="AT133" s="36" t="s">
        <v>1730</v>
      </c>
      <c r="AU133" s="36" t="s">
        <v>1730</v>
      </c>
      <c r="AV133" s="36" t="n">
        <v>6.5</v>
      </c>
      <c r="AW133" s="36" t="s">
        <v>1730</v>
      </c>
      <c r="AX133" s="36" t="s">
        <v>1730</v>
      </c>
      <c r="AY133" s="36" t="n">
        <v>5.6</v>
      </c>
      <c r="AZ133" s="36" t="s">
        <v>1730</v>
      </c>
      <c r="BA133" s="36" t="s">
        <v>1730</v>
      </c>
      <c r="BB133" s="36" t="n">
        <v>7.9</v>
      </c>
      <c r="BC133" s="36" t="n">
        <v>7.7</v>
      </c>
      <c r="BD133" s="36" t="s">
        <v>1730</v>
      </c>
      <c r="BE133" s="36" t="n">
        <v>6.9</v>
      </c>
      <c r="BF133" s="36" t="n">
        <v>6.8</v>
      </c>
      <c r="BG133" s="36" t="n">
        <v>4.5</v>
      </c>
      <c r="BH133" s="36" t="n">
        <v>5.6</v>
      </c>
      <c r="BI133" s="36" t="n">
        <v>7.2</v>
      </c>
      <c r="BJ133" s="36" t="s">
        <v>1730</v>
      </c>
      <c r="BK133" s="36" t="s">
        <v>1730</v>
      </c>
      <c r="BL133" s="36" t="s">
        <v>1730</v>
      </c>
      <c r="BM133" s="36" t="n">
        <v>6.1</v>
      </c>
      <c r="BN133" s="36" t="n">
        <v>8.6</v>
      </c>
      <c r="BO133" s="36" t="s">
        <v>1730</v>
      </c>
      <c r="BP133" s="36" t="n">
        <v>7</v>
      </c>
      <c r="BQ133" s="36" t="s">
        <v>1730</v>
      </c>
      <c r="BR133" s="36" t="s">
        <v>2179</v>
      </c>
      <c r="BS133" s="36" t="s">
        <v>2179</v>
      </c>
      <c r="BT133" s="36" t="s">
        <v>2180</v>
      </c>
      <c r="BU133" s="36" t="s">
        <v>2181</v>
      </c>
      <c r="BV133" s="36" t="n">
        <v>4269</v>
      </c>
      <c r="BW133" s="36" t="s">
        <v>177</v>
      </c>
      <c r="BX133" s="36" t="s">
        <v>1798</v>
      </c>
      <c r="BY133" s="36" t="s">
        <v>1783</v>
      </c>
    </row>
  </sheetData>
  <sheetProtection algorithmName="SHA-512" autoFilter="1" deleteColumns="1" deleteRows="1" formatCells="1" formatColumns="1" formatRows="1" hashValue="CNUHujSoJNEjXDfRp5U9Ze/UHJItOIWOeHJdqMCJ7AdXgczh7CkYc6EjTMmJ1XJ1Qh6l2yXduANcKe41kLh6fQ==" insertColumns="1" insertHyperlinks="1" insertRows="1" objects="1" pivotTables="1" saltValue="5ht4xIFM6iNbCDy5G2RZNw==" scenarios="1" selectLockedCells="0" selectUnlockedCells="0" sheet="1" sort="1" spinCount="100000"/>
  <mergeCells count="13">
    <mergeCell ref="AP2:AR2"/>
    <mergeCell ref="AA2:AC2"/>
    <mergeCell ref="AD2:AF2"/>
    <mergeCell ref="AG2:AI2"/>
    <mergeCell ref="AJ2:AL2"/>
    <mergeCell ref="AM2:AO2"/>
    <mergeCell ref="U2:W2"/>
    <mergeCell ref="X2:Z2"/>
    <mergeCell ref="F2:H2"/>
    <mergeCell ref="I2:K2"/>
    <mergeCell ref="L2:N2"/>
    <mergeCell ref="O2:Q2"/>
    <mergeCell ref="R2:T2"/>
  </mergeCells>
  <pageMargins bottom="0.75" footer="0.3" header="0.3" left="0.7" right="0.7" top="0.75"/>
</worksheet>
</file>

<file path=xl/worksheets/sheet7.xml><?xml version="1.0" encoding="utf-8"?>
<worksheet xmlns="http://schemas.openxmlformats.org/spreadsheetml/2006/main">
  <sheetPr>
    <outlinePr summaryBelow="1" summaryRight="1"/>
    <pageSetUpPr/>
  </sheetPr>
  <dimension ref="A1:BY231"/>
  <sheetViews>
    <sheetView topLeftCell="A82" workbookViewId="0">
      <selection activeCell="D131" sqref="D131"/>
    </sheetView>
  </sheetViews>
  <sheetFormatPr baseColWidth="8" defaultColWidth="8.875" defaultRowHeight="14.25" outlineLevelCol="0"/>
  <cols>
    <col customWidth="1" max="2" min="1" style="33" width="8.875"/>
    <col customWidth="1" max="3" min="3" style="33" width="39.75"/>
    <col customWidth="1" max="4" min="4" style="33" width="19.625"/>
    <col customWidth="1" max="69" min="5" style="33" width="8.875"/>
    <col customWidth="1" max="70" min="70" style="33" width="15.375"/>
    <col customWidth="1" max="16384" min="71" style="33" width="8.875"/>
  </cols>
  <sheetData>
    <row r="1" spans="1:77">
      <c r="A1" s="31" t="s">
        <v>1721</v>
      </c>
      <c r="B1" s="31" t="s">
        <v>1722</v>
      </c>
      <c r="C1" s="31" t="s">
        <v>1723</v>
      </c>
      <c r="D1" s="32" t="s">
        <v>98</v>
      </c>
      <c r="E1" s="32" t="s">
        <v>118</v>
      </c>
      <c r="F1" s="33" t="s">
        <v>51</v>
      </c>
      <c r="G1" s="33" t="s">
        <v>71</v>
      </c>
      <c r="H1" s="33" t="s">
        <v>65</v>
      </c>
      <c r="I1" s="33" t="s">
        <v>44</v>
      </c>
      <c r="J1" s="33" t="s">
        <v>1276</v>
      </c>
      <c r="K1" s="33" t="s">
        <v>58</v>
      </c>
      <c r="L1" s="33" t="s">
        <v>1505</v>
      </c>
      <c r="M1" s="33" t="s">
        <v>84</v>
      </c>
      <c r="N1" s="33" t="s">
        <v>38</v>
      </c>
      <c r="O1" s="33" t="s">
        <v>63</v>
      </c>
      <c r="P1" s="33" t="s">
        <v>69</v>
      </c>
      <c r="Q1" s="33" t="s">
        <v>78</v>
      </c>
      <c r="R1" s="33" t="s">
        <v>90</v>
      </c>
      <c r="S1" s="33" t="s">
        <v>45</v>
      </c>
      <c r="T1" s="33" t="s">
        <v>75</v>
      </c>
      <c r="U1" s="33" t="s">
        <v>89</v>
      </c>
      <c r="V1" s="33" t="s">
        <v>1496</v>
      </c>
      <c r="W1" s="33" t="s">
        <v>1143</v>
      </c>
      <c r="X1" s="33" t="s">
        <v>73</v>
      </c>
      <c r="Y1" s="33" t="s">
        <v>50</v>
      </c>
      <c r="Z1" s="33" t="s">
        <v>29</v>
      </c>
      <c r="AA1" s="33" t="s">
        <v>60</v>
      </c>
      <c r="AB1" s="33" t="s">
        <v>88</v>
      </c>
      <c r="AC1" s="33" t="s">
        <v>1249</v>
      </c>
      <c r="AD1" s="33" t="s">
        <v>54</v>
      </c>
      <c r="AE1" s="33" t="s">
        <v>83</v>
      </c>
      <c r="AF1" s="33" t="s">
        <v>1301</v>
      </c>
      <c r="AG1" s="33" t="s">
        <v>85</v>
      </c>
      <c r="AH1" s="33" t="s">
        <v>64</v>
      </c>
      <c r="AI1" s="33" t="s">
        <v>68</v>
      </c>
      <c r="AJ1" s="33" t="s">
        <v>59</v>
      </c>
      <c r="AK1" s="33" t="s">
        <v>66</v>
      </c>
      <c r="AL1" s="33" t="s">
        <v>49</v>
      </c>
      <c r="AM1" s="33" t="s">
        <v>92</v>
      </c>
      <c r="AN1" s="33" t="s">
        <v>70</v>
      </c>
      <c r="AO1" s="33" t="s">
        <v>1288</v>
      </c>
      <c r="AP1" s="33" t="s">
        <v>57</v>
      </c>
      <c r="AQ1" s="33" t="s">
        <v>53</v>
      </c>
      <c r="AR1" s="33" t="s">
        <v>55</v>
      </c>
      <c r="AS1" s="33" t="s">
        <v>82</v>
      </c>
      <c r="AT1" s="33" t="s">
        <v>86</v>
      </c>
      <c r="AU1" s="33" t="s">
        <v>76</v>
      </c>
      <c r="AV1" s="33" t="s">
        <v>91</v>
      </c>
      <c r="AW1" s="33" t="s">
        <v>52</v>
      </c>
      <c r="AX1" s="33" t="s">
        <v>61</v>
      </c>
      <c r="AY1" s="33" t="s">
        <v>79</v>
      </c>
      <c r="AZ1" s="33" t="s">
        <v>1620</v>
      </c>
      <c r="BA1" s="33" t="s">
        <v>1487</v>
      </c>
      <c r="BB1" s="33" t="s">
        <v>62</v>
      </c>
      <c r="BC1" s="33" t="s">
        <v>39</v>
      </c>
      <c r="BD1" s="33" t="s">
        <v>37</v>
      </c>
      <c r="BE1" s="33" t="s">
        <v>1629</v>
      </c>
      <c r="BF1" s="33" t="s">
        <v>25</v>
      </c>
      <c r="BG1" s="33" t="s">
        <v>67</v>
      </c>
      <c r="BH1" s="33" t="s">
        <v>72</v>
      </c>
      <c r="BI1" s="33" t="s">
        <v>77</v>
      </c>
      <c r="BJ1" s="33" t="s">
        <v>56</v>
      </c>
      <c r="BK1" s="33" t="s">
        <v>1208</v>
      </c>
      <c r="BL1" s="33" t="s">
        <v>46</v>
      </c>
      <c r="BM1" s="33" t="s">
        <v>12</v>
      </c>
      <c r="BN1" s="33" t="s">
        <v>47</v>
      </c>
      <c r="BO1" s="33" t="s">
        <v>74</v>
      </c>
      <c r="BP1" s="33" t="s">
        <v>1611</v>
      </c>
      <c r="BQ1" s="33" t="s">
        <v>87</v>
      </c>
      <c r="BR1" s="32" t="s">
        <v>1724</v>
      </c>
      <c r="BS1" s="31" t="s">
        <v>1725</v>
      </c>
      <c r="BT1" s="32" t="s">
        <v>1726</v>
      </c>
      <c r="BU1" s="32" t="s">
        <v>1727</v>
      </c>
      <c r="BV1" s="32" t="s">
        <v>1728</v>
      </c>
      <c r="BW1" s="32" t="s">
        <v>100</v>
      </c>
      <c r="BX1" s="32" t="s">
        <v>101</v>
      </c>
      <c r="BY1" s="32" t="s">
        <v>102</v>
      </c>
    </row>
    <row r="2" spans="1:77">
      <c r="A2" s="36" t="n">
        <v>413591</v>
      </c>
      <c r="B2" s="36" t="s">
        <v>126</v>
      </c>
      <c r="C2" s="36" t="s">
        <v>119</v>
      </c>
      <c r="D2" s="36">
        <f>VLOOKUP(C2,原始数据!$A$4:$B$133,2,0)</f>
        <v/>
      </c>
      <c r="E2" s="179" t="s">
        <v>1729</v>
      </c>
      <c r="F2" s="36" t="n">
        <v>3.7</v>
      </c>
      <c r="G2" s="36" t="n">
        <v>6.5</v>
      </c>
      <c r="H2" s="36" t="n">
        <v>6.2</v>
      </c>
      <c r="I2" s="36" t="n">
        <v>8.9</v>
      </c>
      <c r="J2" s="36" t="s">
        <v>1730</v>
      </c>
      <c r="K2" s="36" t="n">
        <v>8.300000000000001</v>
      </c>
      <c r="L2" s="36" t="s">
        <v>1730</v>
      </c>
      <c r="M2" s="36" t="n">
        <v>3</v>
      </c>
      <c r="N2" s="36" t="n">
        <v>4.8</v>
      </c>
      <c r="O2" s="36" t="n">
        <v>8.9</v>
      </c>
      <c r="P2" s="36" t="n">
        <v>6.5</v>
      </c>
      <c r="Q2" s="36" t="n">
        <v>3.2</v>
      </c>
      <c r="R2" s="36" t="n">
        <v>7.2</v>
      </c>
      <c r="S2" s="36" t="n">
        <v>8.699999999999999</v>
      </c>
      <c r="T2" s="36" t="n">
        <v>7.5</v>
      </c>
      <c r="U2" s="36" t="n">
        <v>5.2</v>
      </c>
      <c r="V2" s="36" t="s">
        <v>1730</v>
      </c>
      <c r="W2" s="36" t="s">
        <v>1730</v>
      </c>
      <c r="X2" s="36" t="n">
        <v>8.699999999999999</v>
      </c>
      <c r="Y2" s="36" t="n">
        <v>4.6</v>
      </c>
      <c r="Z2" s="36" t="n">
        <v>3.9</v>
      </c>
      <c r="AA2" s="36" t="n">
        <v>7.5</v>
      </c>
      <c r="AB2" s="36" t="n">
        <v>8.699999999999999</v>
      </c>
      <c r="AC2" s="36" t="s">
        <v>1730</v>
      </c>
      <c r="AD2" s="36" t="n">
        <v>8.9</v>
      </c>
      <c r="AE2" s="36" t="n">
        <v>8.9</v>
      </c>
      <c r="AF2" s="36" t="s">
        <v>1730</v>
      </c>
      <c r="AG2" s="36" t="n">
        <v>3.8</v>
      </c>
      <c r="AH2" s="36" t="n">
        <v>8.1</v>
      </c>
      <c r="AI2" s="36" t="n">
        <v>6</v>
      </c>
      <c r="AJ2" s="36" t="n">
        <v>6.4</v>
      </c>
      <c r="AK2" s="36" t="n">
        <v>5.6</v>
      </c>
      <c r="AL2" s="36" t="n">
        <v>5.9</v>
      </c>
      <c r="AM2" s="36" t="n">
        <v>7.7</v>
      </c>
      <c r="AN2" s="36" t="n">
        <v>4.5</v>
      </c>
      <c r="AO2" s="36" t="s">
        <v>1730</v>
      </c>
      <c r="AP2" s="36" t="n">
        <v>8.5</v>
      </c>
      <c r="AQ2" s="36" t="n">
        <v>9.5</v>
      </c>
      <c r="AR2" s="36" t="n">
        <v>8.300000000000001</v>
      </c>
      <c r="AS2" s="36" t="n">
        <v>5.1</v>
      </c>
      <c r="AT2" s="36" t="n">
        <v>9.4</v>
      </c>
      <c r="AU2" s="36" t="n">
        <v>6.2</v>
      </c>
      <c r="AV2" s="36" t="n">
        <v>1</v>
      </c>
      <c r="AW2" s="36" t="n">
        <v>8.9</v>
      </c>
      <c r="AX2" s="36" t="n">
        <v>10</v>
      </c>
      <c r="AY2" s="36" t="n">
        <v>6.5</v>
      </c>
      <c r="AZ2" s="36" t="s">
        <v>1730</v>
      </c>
      <c r="BA2" s="36" t="s">
        <v>1730</v>
      </c>
      <c r="BB2" s="36" t="n">
        <v>8.5</v>
      </c>
      <c r="BC2" s="36" t="n">
        <v>2.3</v>
      </c>
      <c r="BD2" s="36" t="n">
        <v>6.3</v>
      </c>
      <c r="BE2" s="36" t="s">
        <v>1730</v>
      </c>
      <c r="BF2" s="36" t="n">
        <v>9.4</v>
      </c>
      <c r="BG2" s="36" t="n">
        <v>5</v>
      </c>
      <c r="BH2" s="36" t="n">
        <v>7.7</v>
      </c>
      <c r="BI2" s="36" t="n">
        <v>8</v>
      </c>
      <c r="BJ2" s="36" t="n">
        <v>6.5</v>
      </c>
      <c r="BK2" s="36" t="s">
        <v>1730</v>
      </c>
      <c r="BL2" s="36" t="n">
        <v>8.4</v>
      </c>
      <c r="BM2" s="36" t="n">
        <v>5.7</v>
      </c>
      <c r="BN2" s="36" t="s">
        <v>1759</v>
      </c>
      <c r="BO2" s="36" t="s">
        <v>1739</v>
      </c>
      <c r="BP2" s="36" t="s">
        <v>1730</v>
      </c>
      <c r="BQ2" s="36" t="s">
        <v>1740</v>
      </c>
      <c r="BR2" s="36" t="s">
        <v>1731</v>
      </c>
      <c r="BS2" s="36" t="s">
        <v>1731</v>
      </c>
      <c r="BT2" s="36" t="s">
        <v>1732</v>
      </c>
      <c r="BU2" s="36" t="s">
        <v>1733</v>
      </c>
      <c r="BV2" s="36" t="n">
        <v>7075</v>
      </c>
      <c r="BW2" s="36" t="s">
        <v>121</v>
      </c>
      <c r="BX2" s="36" t="s">
        <v>1734</v>
      </c>
      <c r="BY2" s="36" t="s">
        <v>1735</v>
      </c>
    </row>
    <row r="3" spans="1:77">
      <c r="A3" s="36" t="n">
        <v>413591</v>
      </c>
      <c r="B3" s="36" t="s">
        <v>143</v>
      </c>
      <c r="C3" s="36" t="s">
        <v>138</v>
      </c>
      <c r="D3" s="36">
        <f>VLOOKUP(C3,原始数据!$A$4:$B$133,2,0)</f>
        <v/>
      </c>
      <c r="E3" s="179" t="s">
        <v>1729</v>
      </c>
      <c r="F3" s="36" t="n">
        <v>5.5</v>
      </c>
      <c r="G3" s="36" t="n">
        <v>10</v>
      </c>
      <c r="H3" s="36" t="n">
        <v>7.2</v>
      </c>
      <c r="I3" s="36" t="n">
        <v>6.1</v>
      </c>
      <c r="J3" s="36" t="s">
        <v>1730</v>
      </c>
      <c r="K3" s="36" t="n">
        <v>5.4</v>
      </c>
      <c r="L3" s="36" t="s">
        <v>1730</v>
      </c>
      <c r="M3" s="36" t="n">
        <v>5.1</v>
      </c>
      <c r="N3" s="36" t="n">
        <v>6.6</v>
      </c>
      <c r="O3" s="36" t="n">
        <v>5.3</v>
      </c>
      <c r="P3" s="36" t="n">
        <v>10</v>
      </c>
      <c r="Q3" s="36" t="n">
        <v>3.2</v>
      </c>
      <c r="R3" s="36" t="n">
        <v>6.2</v>
      </c>
      <c r="S3" s="36" t="n">
        <v>6.8</v>
      </c>
      <c r="T3" s="36" t="n">
        <v>5.9</v>
      </c>
      <c r="U3" s="36" t="n">
        <v>5.8</v>
      </c>
      <c r="V3" s="36" t="s">
        <v>1730</v>
      </c>
      <c r="W3" s="36" t="s">
        <v>1730</v>
      </c>
      <c r="X3" s="36" t="n">
        <v>6.3</v>
      </c>
      <c r="Y3" s="36" t="n">
        <v>3.7</v>
      </c>
      <c r="Z3" s="36" t="n">
        <v>5.7</v>
      </c>
      <c r="AA3" s="36" t="n">
        <v>5.7</v>
      </c>
      <c r="AB3" s="36" t="n">
        <v>4.5</v>
      </c>
      <c r="AC3" s="36" t="s">
        <v>1730</v>
      </c>
      <c r="AD3" s="36" t="n">
        <v>4.6</v>
      </c>
      <c r="AE3" s="36" t="n">
        <v>6.2</v>
      </c>
      <c r="AF3" s="36" t="s">
        <v>1730</v>
      </c>
      <c r="AG3" s="36" t="n">
        <v>7.2</v>
      </c>
      <c r="AH3" s="36" t="n">
        <v>9.1</v>
      </c>
      <c r="AI3" s="36" t="n">
        <v>10</v>
      </c>
      <c r="AJ3" s="36" t="n">
        <v>8.4</v>
      </c>
      <c r="AK3" s="36" t="n">
        <v>8</v>
      </c>
      <c r="AL3" s="36" t="n">
        <v>5</v>
      </c>
      <c r="AM3" s="36" t="n">
        <v>6.5</v>
      </c>
      <c r="AN3" s="36" t="n">
        <v>6.5</v>
      </c>
      <c r="AO3" s="36" t="s">
        <v>1730</v>
      </c>
      <c r="AP3" s="36" t="n">
        <v>7.1</v>
      </c>
      <c r="AQ3" s="36" t="n">
        <v>8</v>
      </c>
      <c r="AR3" s="36" t="n">
        <v>10</v>
      </c>
      <c r="AS3" s="36" t="n">
        <v>6.5</v>
      </c>
      <c r="AT3" s="36" t="n">
        <v>4.8</v>
      </c>
      <c r="AU3" s="36" t="n">
        <v>3.4</v>
      </c>
      <c r="AV3" s="36" t="n">
        <v>4.4</v>
      </c>
      <c r="AW3" s="36" t="n">
        <v>6.3</v>
      </c>
      <c r="AX3" s="36" t="n">
        <v>9.199999999999999</v>
      </c>
      <c r="AY3" s="36" t="n">
        <v>6.5</v>
      </c>
      <c r="AZ3" s="36" t="s">
        <v>1730</v>
      </c>
      <c r="BA3" s="36" t="s">
        <v>1730</v>
      </c>
      <c r="BB3" s="36" t="n">
        <v>9.1</v>
      </c>
      <c r="BC3" s="36" t="n">
        <v>4</v>
      </c>
      <c r="BD3" s="36" t="n">
        <v>6.3</v>
      </c>
      <c r="BE3" s="36" t="s">
        <v>1730</v>
      </c>
      <c r="BF3" s="36" t="n">
        <v>5.2</v>
      </c>
      <c r="BG3" s="36" t="n">
        <v>7.3</v>
      </c>
      <c r="BH3" s="36" t="n">
        <v>7.3</v>
      </c>
      <c r="BI3" s="36" t="n">
        <v>3.1</v>
      </c>
      <c r="BJ3" s="36" t="n">
        <v>6.5</v>
      </c>
      <c r="BK3" s="36" t="s">
        <v>1730</v>
      </c>
      <c r="BL3" s="36" t="n">
        <v>5.5</v>
      </c>
      <c r="BM3" s="36" t="n">
        <v>8.699999999999999</v>
      </c>
      <c r="BN3" s="36" t="s">
        <v>1897</v>
      </c>
      <c r="BO3" s="36" t="s">
        <v>2182</v>
      </c>
      <c r="BP3" s="36" t="s">
        <v>1730</v>
      </c>
      <c r="BQ3" s="36" t="s">
        <v>2183</v>
      </c>
      <c r="BR3" s="36" t="s">
        <v>1736</v>
      </c>
      <c r="BS3" s="36" t="s">
        <v>1736</v>
      </c>
      <c r="BT3" s="36" t="s">
        <v>1737</v>
      </c>
      <c r="BU3" s="36" t="s">
        <v>1738</v>
      </c>
      <c r="BV3" s="36" t="n">
        <v>5744</v>
      </c>
      <c r="BW3" s="36" t="s">
        <v>121</v>
      </c>
      <c r="BX3" s="36" t="s">
        <v>1739</v>
      </c>
      <c r="BY3" s="36" t="s">
        <v>1740</v>
      </c>
    </row>
    <row r="4" spans="1:77">
      <c r="A4" s="36" t="n">
        <v>413591</v>
      </c>
      <c r="B4" s="36" t="s">
        <v>157</v>
      </c>
      <c r="C4" s="36" t="s">
        <v>152</v>
      </c>
      <c r="D4" s="36">
        <f>VLOOKUP(C4,原始数据!$A$4:$B$133,2,0)</f>
        <v/>
      </c>
      <c r="E4" s="179" t="s">
        <v>1741</v>
      </c>
      <c r="F4" s="36" t="n">
        <v>5.5</v>
      </c>
      <c r="G4" s="36" t="n">
        <v>8.5</v>
      </c>
      <c r="H4" s="36" t="n">
        <v>6.2</v>
      </c>
      <c r="I4" s="36" t="n">
        <v>5.6</v>
      </c>
      <c r="J4" s="36" t="s">
        <v>1730</v>
      </c>
      <c r="K4" s="36" t="n">
        <v>7.7</v>
      </c>
      <c r="L4" s="36" t="s">
        <v>1730</v>
      </c>
      <c r="M4" s="36" t="n">
        <v>6.6</v>
      </c>
      <c r="N4" s="36" t="n">
        <v>10</v>
      </c>
      <c r="O4" s="36" t="n">
        <v>5.9</v>
      </c>
      <c r="P4" s="36" t="n">
        <v>10</v>
      </c>
      <c r="Q4" s="36" t="n">
        <v>5</v>
      </c>
      <c r="R4" s="36" t="n">
        <v>4.4</v>
      </c>
      <c r="S4" s="36" t="n">
        <v>6.8</v>
      </c>
      <c r="T4" s="36" t="n">
        <v>5.9</v>
      </c>
      <c r="U4" s="36" t="n">
        <v>2.4</v>
      </c>
      <c r="V4" s="36" t="s">
        <v>1730</v>
      </c>
      <c r="W4" s="36" t="s">
        <v>1730</v>
      </c>
      <c r="X4" s="36" t="n">
        <v>6.3</v>
      </c>
      <c r="Y4" s="36" t="n">
        <v>7.3</v>
      </c>
      <c r="Z4" s="36" t="n">
        <v>8.199999999999999</v>
      </c>
      <c r="AA4" s="36" t="n">
        <v>9.199999999999999</v>
      </c>
      <c r="AB4" s="36" t="n">
        <v>6.6</v>
      </c>
      <c r="AC4" s="36" t="s">
        <v>1730</v>
      </c>
      <c r="AD4" s="36" t="n">
        <v>4.6</v>
      </c>
      <c r="AE4" s="36" t="n">
        <v>6.2</v>
      </c>
      <c r="AF4" s="36" t="s">
        <v>1730</v>
      </c>
      <c r="AG4" s="36" t="n">
        <v>7.2</v>
      </c>
      <c r="AH4" s="36" t="n">
        <v>9.1</v>
      </c>
      <c r="AI4" s="36" t="n">
        <v>9</v>
      </c>
      <c r="AJ4" s="36" t="n">
        <v>4.5</v>
      </c>
      <c r="AK4" s="36" t="n">
        <v>8</v>
      </c>
      <c r="AL4" s="36" t="n">
        <v>5.6</v>
      </c>
      <c r="AM4" s="36" t="n">
        <v>4.8</v>
      </c>
      <c r="AN4" s="36" t="n">
        <v>4.5</v>
      </c>
      <c r="AO4" s="36" t="s">
        <v>1730</v>
      </c>
      <c r="AP4" s="36" t="n">
        <v>8.1</v>
      </c>
      <c r="AQ4" s="36" t="n">
        <v>3.1</v>
      </c>
      <c r="AR4" s="36" t="n">
        <v>4.4</v>
      </c>
      <c r="AS4" s="36" t="n">
        <v>7.2</v>
      </c>
      <c r="AT4" s="36" t="n">
        <v>7.4</v>
      </c>
      <c r="AU4" s="36" t="n">
        <v>4.8</v>
      </c>
      <c r="AV4" s="36" t="n">
        <v>1.5</v>
      </c>
      <c r="AW4" s="36" t="n">
        <v>3.8</v>
      </c>
      <c r="AX4" s="36" t="n">
        <v>9.6</v>
      </c>
      <c r="AY4" s="36" t="n">
        <v>8.199999999999999</v>
      </c>
      <c r="AZ4" s="36" t="s">
        <v>1730</v>
      </c>
      <c r="BA4" s="36" t="s">
        <v>1730</v>
      </c>
      <c r="BB4" s="36" t="n">
        <v>9.1</v>
      </c>
      <c r="BC4" s="36" t="n">
        <v>5.7</v>
      </c>
      <c r="BD4" s="36" t="n">
        <v>6.3</v>
      </c>
      <c r="BE4" s="36" t="s">
        <v>1730</v>
      </c>
      <c r="BF4" s="36" t="n">
        <v>6.8</v>
      </c>
      <c r="BG4" s="36" t="n">
        <v>3.3</v>
      </c>
      <c r="BH4" s="36" t="n">
        <v>7.3</v>
      </c>
      <c r="BI4" s="36" t="n">
        <v>2</v>
      </c>
      <c r="BJ4" s="36" t="n">
        <v>3.1</v>
      </c>
      <c r="BK4" s="36" t="s">
        <v>1730</v>
      </c>
      <c r="BL4" s="36" t="n">
        <v>4.1</v>
      </c>
      <c r="BM4" s="36" t="n">
        <v>6</v>
      </c>
      <c r="BN4" s="36" t="s">
        <v>1897</v>
      </c>
      <c r="BO4" s="36" t="s">
        <v>2182</v>
      </c>
      <c r="BP4" s="36" t="s">
        <v>1730</v>
      </c>
      <c r="BQ4" s="36" t="s">
        <v>2184</v>
      </c>
      <c r="BR4" s="36" t="s">
        <v>1742</v>
      </c>
      <c r="BS4" s="36" t="s">
        <v>1742</v>
      </c>
      <c r="BT4" s="36" t="s">
        <v>1743</v>
      </c>
      <c r="BU4" s="36" t="s">
        <v>1744</v>
      </c>
      <c r="BV4" s="36" t="n">
        <v>5092</v>
      </c>
      <c r="BW4" s="36" t="s">
        <v>121</v>
      </c>
      <c r="BX4" s="36" t="s">
        <v>1745</v>
      </c>
      <c r="BY4" s="36" t="s">
        <v>1740</v>
      </c>
    </row>
    <row r="5" spans="1:77">
      <c r="A5" s="36" t="n">
        <v>413591</v>
      </c>
      <c r="B5" s="36" t="s">
        <v>169</v>
      </c>
      <c r="C5" s="36" t="s">
        <v>165</v>
      </c>
      <c r="D5" s="36">
        <f>VLOOKUP(C5,原始数据!$A$4:$B$133,2,0)</f>
        <v/>
      </c>
      <c r="E5" s="179" t="s">
        <v>1746</v>
      </c>
      <c r="F5" s="36" t="n">
        <v>7.3</v>
      </c>
      <c r="G5" s="36" t="n">
        <v>10</v>
      </c>
      <c r="H5" s="36" t="n">
        <v>9.1</v>
      </c>
      <c r="I5" s="36" t="n">
        <v>5.1</v>
      </c>
      <c r="J5" s="36" t="s">
        <v>1730</v>
      </c>
      <c r="K5" s="36" t="n">
        <v>5.4</v>
      </c>
      <c r="L5" s="36" t="s">
        <v>1730</v>
      </c>
      <c r="M5" s="36" t="n">
        <v>3.7</v>
      </c>
      <c r="N5" s="36" t="n">
        <v>10</v>
      </c>
      <c r="O5" s="36" t="n">
        <v>5.3</v>
      </c>
      <c r="P5" s="36" t="n">
        <v>10</v>
      </c>
      <c r="Q5" s="36" t="n">
        <v>6.9</v>
      </c>
      <c r="R5" s="36" t="n">
        <v>7.2</v>
      </c>
      <c r="S5" s="36" t="n">
        <v>6.8</v>
      </c>
      <c r="T5" s="36" t="n">
        <v>7.5</v>
      </c>
      <c r="U5" s="36" t="n">
        <v>4.5</v>
      </c>
      <c r="V5" s="36" t="s">
        <v>1730</v>
      </c>
      <c r="W5" s="36" t="s">
        <v>1730</v>
      </c>
      <c r="X5" s="36" t="n">
        <v>5.2</v>
      </c>
      <c r="Y5" s="36" t="n">
        <v>3.7</v>
      </c>
      <c r="Z5" s="36" t="n">
        <v>6.4</v>
      </c>
      <c r="AA5" s="36" t="n">
        <v>5.7</v>
      </c>
      <c r="AB5" s="36" t="n">
        <v>5.2</v>
      </c>
      <c r="AC5" s="36" t="s">
        <v>1730</v>
      </c>
      <c r="AD5" s="36" t="n">
        <v>2.2</v>
      </c>
      <c r="AE5" s="36" t="n">
        <v>4.9</v>
      </c>
      <c r="AF5" s="36" t="s">
        <v>1730</v>
      </c>
      <c r="AG5" s="36" t="n">
        <v>7.2</v>
      </c>
      <c r="AH5" s="36" t="n">
        <v>9.1</v>
      </c>
      <c r="AI5" s="36" t="n">
        <v>10</v>
      </c>
      <c r="AJ5" s="36" t="n">
        <v>4.5</v>
      </c>
      <c r="AK5" s="36" t="n">
        <v>6.8</v>
      </c>
      <c r="AL5" s="36" t="n">
        <v>4.6</v>
      </c>
      <c r="AM5" s="36" t="n">
        <v>6.5</v>
      </c>
      <c r="AN5" s="36" t="n">
        <v>6.5</v>
      </c>
      <c r="AO5" s="36" t="s">
        <v>1730</v>
      </c>
      <c r="AP5" s="36" t="n">
        <v>5</v>
      </c>
      <c r="AQ5" s="36" t="n">
        <v>2.8</v>
      </c>
      <c r="AR5" s="36" t="n">
        <v>6.3</v>
      </c>
      <c r="AS5" s="36" t="n">
        <v>5.2</v>
      </c>
      <c r="AT5" s="36" t="n">
        <v>4.8</v>
      </c>
      <c r="AU5" s="36" t="n">
        <v>5.4</v>
      </c>
      <c r="AV5" s="36" t="n">
        <v>1</v>
      </c>
      <c r="AW5" s="36" t="n">
        <v>3.8</v>
      </c>
      <c r="AX5" s="36" t="n">
        <v>6.8</v>
      </c>
      <c r="AY5" s="36" t="n">
        <v>4.8</v>
      </c>
      <c r="AZ5" s="36" t="s">
        <v>1730</v>
      </c>
      <c r="BA5" s="36" t="s">
        <v>1730</v>
      </c>
      <c r="BB5" s="36" t="n">
        <v>4.6</v>
      </c>
      <c r="BC5" s="36" t="n">
        <v>4</v>
      </c>
      <c r="BD5" s="36" t="n">
        <v>4.4</v>
      </c>
      <c r="BE5" s="36" t="s">
        <v>1730</v>
      </c>
      <c r="BF5" s="36" t="n">
        <v>5.1</v>
      </c>
      <c r="BG5" s="36" t="n">
        <v>4.4</v>
      </c>
      <c r="BH5" s="36" t="n">
        <v>5.8</v>
      </c>
      <c r="BI5" s="36" t="n">
        <v>4.7</v>
      </c>
      <c r="BJ5" s="36" t="n">
        <v>3.1</v>
      </c>
      <c r="BK5" s="36" t="s">
        <v>1730</v>
      </c>
      <c r="BL5" s="36" t="n">
        <v>5.5</v>
      </c>
      <c r="BM5" s="36" t="n">
        <v>7.5</v>
      </c>
      <c r="BN5" s="36" t="s">
        <v>2185</v>
      </c>
      <c r="BO5" s="36" t="s">
        <v>1739</v>
      </c>
      <c r="BP5" s="36" t="s">
        <v>1730</v>
      </c>
      <c r="BQ5" s="36" t="s">
        <v>1775</v>
      </c>
      <c r="BR5" s="36" t="s">
        <v>1747</v>
      </c>
      <c r="BS5" s="36" t="s">
        <v>1747</v>
      </c>
      <c r="BT5" s="36" t="s">
        <v>1748</v>
      </c>
      <c r="BU5" s="36" t="s">
        <v>1749</v>
      </c>
      <c r="BV5" s="36" t="n">
        <v>4667</v>
      </c>
      <c r="BW5" s="36" t="s">
        <v>121</v>
      </c>
      <c r="BX5" s="36" t="s">
        <v>1739</v>
      </c>
      <c r="BY5" s="36" t="s">
        <v>1750</v>
      </c>
    </row>
    <row r="6" spans="1:77">
      <c r="A6" s="36" t="n">
        <v>413591</v>
      </c>
      <c r="B6" s="36" t="s">
        <v>180</v>
      </c>
      <c r="C6" s="36" t="s">
        <v>175</v>
      </c>
      <c r="D6" s="36">
        <f>VLOOKUP(C6,原始数据!$A$4:$B$133,2,0)</f>
        <v/>
      </c>
      <c r="E6" s="179" t="s">
        <v>1751</v>
      </c>
      <c r="F6" s="36" t="n">
        <v>5.5</v>
      </c>
      <c r="G6" s="36" t="n">
        <v>8.5</v>
      </c>
      <c r="H6" s="36" t="n">
        <v>5.3</v>
      </c>
      <c r="I6" s="36" t="n">
        <v>7.5</v>
      </c>
      <c r="J6" s="36" t="s">
        <v>1730</v>
      </c>
      <c r="K6" s="36" t="n">
        <v>5.4</v>
      </c>
      <c r="L6" s="36" t="s">
        <v>1730</v>
      </c>
      <c r="M6" s="36" t="n">
        <v>5.8</v>
      </c>
      <c r="N6" s="36" t="n">
        <v>4.8</v>
      </c>
      <c r="O6" s="36" t="n">
        <v>9.5</v>
      </c>
      <c r="P6" s="36" t="n">
        <v>4.5</v>
      </c>
      <c r="Q6" s="36" t="n">
        <v>6.9</v>
      </c>
      <c r="R6" s="36" t="n">
        <v>6.2</v>
      </c>
      <c r="S6" s="36" t="n">
        <v>6.8</v>
      </c>
      <c r="T6" s="36" t="n">
        <v>5.9</v>
      </c>
      <c r="U6" s="36" t="n">
        <v>6.8</v>
      </c>
      <c r="V6" s="36" t="s">
        <v>1730</v>
      </c>
      <c r="W6" s="36" t="s">
        <v>1730</v>
      </c>
      <c r="X6" s="36" t="n">
        <v>8.699999999999999</v>
      </c>
      <c r="Y6" s="36" t="n">
        <v>7.3</v>
      </c>
      <c r="Z6" s="36" t="n">
        <v>3</v>
      </c>
      <c r="AA6" s="36" t="n">
        <v>5.7</v>
      </c>
      <c r="AB6" s="36" t="n">
        <v>8.699999999999999</v>
      </c>
      <c r="AC6" s="36" t="s">
        <v>1730</v>
      </c>
      <c r="AD6" s="36" t="n">
        <v>8.9</v>
      </c>
      <c r="AE6" s="36" t="n">
        <v>8.300000000000001</v>
      </c>
      <c r="AF6" s="36" t="s">
        <v>1730</v>
      </c>
      <c r="AG6" s="36" t="n">
        <v>3.8</v>
      </c>
      <c r="AH6" s="36" t="n">
        <v>6.2</v>
      </c>
      <c r="AI6" s="36" t="n">
        <v>5</v>
      </c>
      <c r="AJ6" s="36" t="n">
        <v>6.4</v>
      </c>
      <c r="AK6" s="36" t="n">
        <v>5.6</v>
      </c>
      <c r="AL6" s="36" t="n">
        <v>7.9</v>
      </c>
      <c r="AM6" s="36" t="n">
        <v>8.9</v>
      </c>
      <c r="AN6" s="36" t="n">
        <v>2.5</v>
      </c>
      <c r="AO6" s="36" t="s">
        <v>1730</v>
      </c>
      <c r="AP6" s="36" t="n">
        <v>6</v>
      </c>
      <c r="AQ6" s="36" t="n">
        <v>3.4</v>
      </c>
      <c r="AR6" s="36" t="n">
        <v>2.4</v>
      </c>
      <c r="AS6" s="36" t="n">
        <v>6.2</v>
      </c>
      <c r="AT6" s="36" t="n">
        <v>8.800000000000001</v>
      </c>
      <c r="AU6" s="36" t="n">
        <v>6.8</v>
      </c>
      <c r="AV6" s="36" t="n">
        <v>3.8</v>
      </c>
      <c r="AW6" s="36" t="n">
        <v>8.300000000000001</v>
      </c>
      <c r="AX6" s="36" t="n">
        <v>10</v>
      </c>
      <c r="AY6" s="36" t="n">
        <v>3</v>
      </c>
      <c r="AZ6" s="36" t="s">
        <v>1730</v>
      </c>
      <c r="BA6" s="36" t="s">
        <v>1730</v>
      </c>
      <c r="BB6" s="36" t="n">
        <v>10</v>
      </c>
      <c r="BC6" s="36" t="n">
        <v>2.3</v>
      </c>
      <c r="BD6" s="36" t="n">
        <v>4.4</v>
      </c>
      <c r="BE6" s="36" t="s">
        <v>1730</v>
      </c>
      <c r="BF6" s="36" t="n">
        <v>9.199999999999999</v>
      </c>
      <c r="BG6" s="36" t="n">
        <v>4.4</v>
      </c>
      <c r="BH6" s="36" t="n">
        <v>9.5</v>
      </c>
      <c r="BI6" s="36" t="n">
        <v>9</v>
      </c>
      <c r="BJ6" s="36" t="n">
        <v>1.4</v>
      </c>
      <c r="BK6" s="36" t="s">
        <v>1730</v>
      </c>
      <c r="BL6" s="36" t="n">
        <v>7.6</v>
      </c>
      <c r="BM6" s="36" t="n">
        <v>4.9</v>
      </c>
      <c r="BN6" s="36" t="s">
        <v>2186</v>
      </c>
      <c r="BO6" s="36" t="s">
        <v>1798</v>
      </c>
      <c r="BP6" s="36" t="s">
        <v>1730</v>
      </c>
      <c r="BQ6" s="36" t="s">
        <v>1740</v>
      </c>
      <c r="BR6" s="36" t="s">
        <v>1752</v>
      </c>
      <c r="BS6" s="36" t="s">
        <v>1752</v>
      </c>
      <c r="BT6" s="36" t="s">
        <v>1753</v>
      </c>
      <c r="BU6" s="36" t="s">
        <v>1754</v>
      </c>
      <c r="BV6" s="36" t="n">
        <v>5368</v>
      </c>
      <c r="BW6" s="36" t="s">
        <v>177</v>
      </c>
      <c r="BX6" s="36" t="s">
        <v>1740</v>
      </c>
      <c r="BY6" s="36" t="s">
        <v>1750</v>
      </c>
    </row>
    <row r="7" spans="1:77">
      <c r="A7" s="36" t="n">
        <v>413591</v>
      </c>
      <c r="B7" s="36" t="s">
        <v>190</v>
      </c>
      <c r="C7" s="36" t="s">
        <v>186</v>
      </c>
      <c r="D7" s="36">
        <f>VLOOKUP(C7,原始数据!$A$4:$B$133,2,0)</f>
        <v/>
      </c>
      <c r="E7" s="179" t="s">
        <v>1755</v>
      </c>
      <c r="F7" s="36" t="n">
        <v>5.5</v>
      </c>
      <c r="G7" s="36" t="n">
        <v>2.5</v>
      </c>
      <c r="H7" s="36" t="n">
        <v>5.3</v>
      </c>
      <c r="I7" s="36" t="n">
        <v>6.7</v>
      </c>
      <c r="J7" s="36" t="s">
        <v>1730</v>
      </c>
      <c r="K7" s="36" t="n">
        <v>6</v>
      </c>
      <c r="L7" s="36" t="s">
        <v>1730</v>
      </c>
      <c r="M7" s="36" t="n">
        <v>6.6</v>
      </c>
      <c r="N7" s="36" t="n">
        <v>4.8</v>
      </c>
      <c r="O7" s="36" t="n">
        <v>7.7</v>
      </c>
      <c r="P7" s="36" t="n">
        <v>10</v>
      </c>
      <c r="Q7" s="36" t="n">
        <v>5</v>
      </c>
      <c r="R7" s="36" t="n">
        <v>7.2</v>
      </c>
      <c r="S7" s="36" t="n">
        <v>5.5</v>
      </c>
      <c r="T7" s="36" t="n">
        <v>5.9</v>
      </c>
      <c r="U7" s="36" t="n">
        <v>8.5</v>
      </c>
      <c r="V7" s="36" t="s">
        <v>1730</v>
      </c>
      <c r="W7" s="36" t="s">
        <v>1730</v>
      </c>
      <c r="X7" s="36" t="n">
        <v>8.1</v>
      </c>
      <c r="Y7" s="36" t="n">
        <v>7.3</v>
      </c>
      <c r="Z7" s="36" t="n">
        <v>6.6</v>
      </c>
      <c r="AA7" s="36" t="n">
        <v>7.5</v>
      </c>
      <c r="AB7" s="36" t="n">
        <v>8</v>
      </c>
      <c r="AC7" s="36" t="s">
        <v>1730</v>
      </c>
      <c r="AD7" s="36" t="n">
        <v>7.7</v>
      </c>
      <c r="AE7" s="36" t="n">
        <v>7.6</v>
      </c>
      <c r="AF7" s="36" t="s">
        <v>1730</v>
      </c>
      <c r="AG7" s="36" t="n">
        <v>2.1</v>
      </c>
      <c r="AH7" s="36" t="n">
        <v>9.1</v>
      </c>
      <c r="AI7" s="36" t="n">
        <v>5.8</v>
      </c>
      <c r="AJ7" s="36" t="n">
        <v>6.4</v>
      </c>
      <c r="AK7" s="36" t="n">
        <v>5.6</v>
      </c>
      <c r="AL7" s="36" t="n">
        <v>7.6</v>
      </c>
      <c r="AM7" s="36" t="n">
        <v>7.7</v>
      </c>
      <c r="AN7" s="36" t="n">
        <v>4.5</v>
      </c>
      <c r="AO7" s="36" t="s">
        <v>1730</v>
      </c>
      <c r="AP7" s="36" t="n">
        <v>7.3</v>
      </c>
      <c r="AQ7" s="36" t="n">
        <v>4.8</v>
      </c>
      <c r="AR7" s="36" t="n">
        <v>4.4</v>
      </c>
      <c r="AS7" s="36" t="n">
        <v>5.4</v>
      </c>
      <c r="AT7" s="36" t="n">
        <v>7.4</v>
      </c>
      <c r="AU7" s="36" t="n">
        <v>6.2</v>
      </c>
      <c r="AV7" s="36" t="n">
        <v>7.2</v>
      </c>
      <c r="AW7" s="36" t="n">
        <v>7.6</v>
      </c>
      <c r="AX7" s="36" t="n">
        <v>10</v>
      </c>
      <c r="AY7" s="36" t="n">
        <v>4.8</v>
      </c>
      <c r="AZ7" s="36" t="s">
        <v>1730</v>
      </c>
      <c r="BA7" s="36" t="s">
        <v>1730</v>
      </c>
      <c r="BB7" s="36" t="n">
        <v>9.1</v>
      </c>
      <c r="BC7" s="36" t="n">
        <v>5.7</v>
      </c>
      <c r="BD7" s="36" t="n">
        <v>8.199999999999999</v>
      </c>
      <c r="BE7" s="36" t="s">
        <v>1730</v>
      </c>
      <c r="BF7" s="36" t="n">
        <v>8</v>
      </c>
      <c r="BG7" s="36" t="n">
        <v>5</v>
      </c>
      <c r="BH7" s="36" t="n">
        <v>8.300000000000001</v>
      </c>
      <c r="BI7" s="36" t="n">
        <v>8</v>
      </c>
      <c r="BJ7" s="36" t="n">
        <v>3.1</v>
      </c>
      <c r="BK7" s="36" t="s">
        <v>1730</v>
      </c>
      <c r="BL7" s="36" t="n">
        <v>5.5</v>
      </c>
      <c r="BM7" s="36" t="n">
        <v>5.2</v>
      </c>
      <c r="BN7" s="36" t="s">
        <v>1770</v>
      </c>
      <c r="BO7" s="36" t="s">
        <v>2182</v>
      </c>
      <c r="BP7" s="36" t="s">
        <v>1730</v>
      </c>
      <c r="BQ7" s="36" t="s">
        <v>2182</v>
      </c>
      <c r="BR7" s="36" t="s">
        <v>1756</v>
      </c>
      <c r="BS7" s="36" t="s">
        <v>1756</v>
      </c>
      <c r="BT7" s="36" t="s">
        <v>1757</v>
      </c>
      <c r="BU7" s="36" t="s">
        <v>1758</v>
      </c>
      <c r="BV7" s="36" t="n">
        <v>5969</v>
      </c>
      <c r="BW7" s="36" t="s">
        <v>121</v>
      </c>
      <c r="BX7" s="36" t="s">
        <v>1759</v>
      </c>
      <c r="BY7" s="36" t="s">
        <v>1735</v>
      </c>
    </row>
    <row r="8" spans="1:77">
      <c r="A8" s="36" t="n">
        <v>413591</v>
      </c>
      <c r="B8" s="36" t="s">
        <v>202</v>
      </c>
      <c r="C8" s="36" t="s">
        <v>198</v>
      </c>
      <c r="D8" s="36">
        <f>VLOOKUP(C8,原始数据!$A$4:$B$133,2,0)</f>
        <v/>
      </c>
      <c r="E8" s="179" t="s">
        <v>1760</v>
      </c>
      <c r="F8" s="36" t="n">
        <v>5.5</v>
      </c>
      <c r="G8" s="36" t="n">
        <v>6.5</v>
      </c>
      <c r="H8" s="36" t="n">
        <v>6.2</v>
      </c>
      <c r="I8" s="36" t="n">
        <v>2.9</v>
      </c>
      <c r="J8" s="36" t="s">
        <v>1730</v>
      </c>
      <c r="K8" s="36" t="n">
        <v>6.6</v>
      </c>
      <c r="L8" s="36" t="s">
        <v>1730</v>
      </c>
      <c r="M8" s="36" t="n">
        <v>1</v>
      </c>
      <c r="N8" s="36" t="n">
        <v>3</v>
      </c>
      <c r="O8" s="36" t="n">
        <v>6.5</v>
      </c>
      <c r="P8" s="36" t="n">
        <v>10</v>
      </c>
      <c r="Q8" s="36" t="n">
        <v>5</v>
      </c>
      <c r="R8" s="36" t="n">
        <v>2.5</v>
      </c>
      <c r="S8" s="36" t="n">
        <v>4.9</v>
      </c>
      <c r="T8" s="36" t="n">
        <v>7.5</v>
      </c>
      <c r="U8" s="36" t="n">
        <v>3.8</v>
      </c>
      <c r="V8" s="36" t="s">
        <v>1730</v>
      </c>
      <c r="W8" s="36" t="s">
        <v>1730</v>
      </c>
      <c r="X8" s="36" t="n">
        <v>2.8</v>
      </c>
      <c r="Y8" s="36" t="n">
        <v>5.5</v>
      </c>
      <c r="Z8" s="36" t="n">
        <v>4.7</v>
      </c>
      <c r="AA8" s="36" t="n">
        <v>4</v>
      </c>
      <c r="AB8" s="36" t="n">
        <v>4.5</v>
      </c>
      <c r="AC8" s="36" t="s">
        <v>1730</v>
      </c>
      <c r="AD8" s="36" t="n">
        <v>2.2</v>
      </c>
      <c r="AE8" s="36" t="n">
        <v>3.5</v>
      </c>
      <c r="AF8" s="36" t="s">
        <v>1730</v>
      </c>
      <c r="AG8" s="36" t="n">
        <v>3.8</v>
      </c>
      <c r="AH8" s="36" t="n">
        <v>9.1</v>
      </c>
      <c r="AI8" s="36" t="n">
        <v>7.9</v>
      </c>
      <c r="AJ8" s="36" t="n">
        <v>4.5</v>
      </c>
      <c r="AK8" s="36" t="n">
        <v>6.8</v>
      </c>
      <c r="AL8" s="36" t="n">
        <v>3.9</v>
      </c>
      <c r="AM8" s="36" t="n">
        <v>7.7</v>
      </c>
      <c r="AN8" s="36" t="n">
        <v>4.5</v>
      </c>
      <c r="AO8" s="36" t="s">
        <v>1730</v>
      </c>
      <c r="AP8" s="36" t="n">
        <v>4.8</v>
      </c>
      <c r="AQ8" s="36" t="n">
        <v>3.7</v>
      </c>
      <c r="AR8" s="36" t="n">
        <v>6.3</v>
      </c>
      <c r="AS8" s="36" t="n">
        <v>1.5</v>
      </c>
      <c r="AT8" s="36" t="n">
        <v>4.8</v>
      </c>
      <c r="AU8" s="36" t="n">
        <v>5</v>
      </c>
      <c r="AV8" s="36" t="n">
        <v>3.2</v>
      </c>
      <c r="AW8" s="36" t="n">
        <v>2.5</v>
      </c>
      <c r="AX8" s="36" t="n">
        <v>8.4</v>
      </c>
      <c r="AY8" s="36" t="n">
        <v>4.8</v>
      </c>
      <c r="AZ8" s="36" t="s">
        <v>1730</v>
      </c>
      <c r="BA8" s="36" t="s">
        <v>1730</v>
      </c>
      <c r="BB8" s="36" t="n">
        <v>6.3</v>
      </c>
      <c r="BC8" s="36" t="n">
        <v>7.5</v>
      </c>
      <c r="BD8" s="36" t="n">
        <v>4.4</v>
      </c>
      <c r="BE8" s="36" t="s">
        <v>1730</v>
      </c>
      <c r="BF8" s="36" t="n">
        <v>4.6</v>
      </c>
      <c r="BG8" s="36" t="n">
        <v>2.7</v>
      </c>
      <c r="BH8" s="36" t="n">
        <v>6.3</v>
      </c>
      <c r="BI8" s="36" t="n">
        <v>5.8</v>
      </c>
      <c r="BJ8" s="36" t="n">
        <v>4.8</v>
      </c>
      <c r="BK8" s="36" t="s">
        <v>1730</v>
      </c>
      <c r="BL8" s="36" t="n">
        <v>2.6</v>
      </c>
      <c r="BM8" s="36" t="n">
        <v>5.1</v>
      </c>
      <c r="BN8" s="36" t="s">
        <v>2187</v>
      </c>
      <c r="BO8" s="36" t="s">
        <v>2182</v>
      </c>
      <c r="BP8" s="36" t="s">
        <v>1730</v>
      </c>
      <c r="BQ8" s="36" t="s">
        <v>1815</v>
      </c>
      <c r="BR8" s="36" t="s">
        <v>1761</v>
      </c>
      <c r="BS8" s="36" t="s">
        <v>1761</v>
      </c>
      <c r="BT8" s="36" t="s">
        <v>1762</v>
      </c>
      <c r="BU8" s="36" t="s">
        <v>1763</v>
      </c>
      <c r="BV8" s="36" t="n">
        <v>4745</v>
      </c>
      <c r="BW8" s="36" t="s">
        <v>121</v>
      </c>
      <c r="BX8" s="36" t="s">
        <v>1764</v>
      </c>
      <c r="BY8" s="36" t="s">
        <v>1765</v>
      </c>
    </row>
    <row r="9" spans="1:77">
      <c r="A9" s="36" t="n">
        <v>413591</v>
      </c>
      <c r="B9" s="36" t="s">
        <v>213</v>
      </c>
      <c r="C9" s="36" t="s">
        <v>210</v>
      </c>
      <c r="D9" s="36">
        <f>VLOOKUP(C9,原始数据!$A$4:$B$133,2,0)</f>
        <v/>
      </c>
      <c r="E9" s="179" t="s">
        <v>1766</v>
      </c>
      <c r="F9" s="36" t="n">
        <v>7.3</v>
      </c>
      <c r="G9" s="36" t="n">
        <v>8.5</v>
      </c>
      <c r="H9" s="36" t="n">
        <v>7.2</v>
      </c>
      <c r="I9" s="36" t="n">
        <v>5.9</v>
      </c>
      <c r="J9" s="36" t="s">
        <v>1730</v>
      </c>
      <c r="K9" s="36" t="n">
        <v>8.9</v>
      </c>
      <c r="L9" s="36" t="s">
        <v>1730</v>
      </c>
      <c r="M9" s="36" t="n">
        <v>4.4</v>
      </c>
      <c r="N9" s="36" t="n">
        <v>4.8</v>
      </c>
      <c r="O9" s="36" t="n">
        <v>7.1</v>
      </c>
      <c r="P9" s="36" t="n">
        <v>10</v>
      </c>
      <c r="Q9" s="36" t="n">
        <v>5</v>
      </c>
      <c r="R9" s="36" t="n">
        <v>8.1</v>
      </c>
      <c r="S9" s="36" t="n">
        <v>7.4</v>
      </c>
      <c r="T9" s="36" t="n">
        <v>7.5</v>
      </c>
      <c r="U9" s="36" t="n">
        <v>4.7</v>
      </c>
      <c r="V9" s="36" t="s">
        <v>1730</v>
      </c>
      <c r="W9" s="36" t="s">
        <v>1730</v>
      </c>
      <c r="X9" s="36" t="n">
        <v>8.699999999999999</v>
      </c>
      <c r="Y9" s="36" t="n">
        <v>5.5</v>
      </c>
      <c r="Z9" s="36" t="n">
        <v>3.8</v>
      </c>
      <c r="AA9" s="36" t="n">
        <v>5.7</v>
      </c>
      <c r="AB9" s="36" t="n">
        <v>3.8</v>
      </c>
      <c r="AC9" s="36" t="s">
        <v>1730</v>
      </c>
      <c r="AD9" s="36" t="n">
        <v>5.8</v>
      </c>
      <c r="AE9" s="36" t="n">
        <v>6.2</v>
      </c>
      <c r="AF9" s="36" t="s">
        <v>1730</v>
      </c>
      <c r="AG9" s="36" t="n">
        <v>7.2</v>
      </c>
      <c r="AH9" s="36" t="n">
        <v>6.2</v>
      </c>
      <c r="AI9" s="36" t="n">
        <v>9</v>
      </c>
      <c r="AJ9" s="36" t="n">
        <v>6.4</v>
      </c>
      <c r="AK9" s="36" t="n">
        <v>8</v>
      </c>
      <c r="AL9" s="36" t="n">
        <v>6.2</v>
      </c>
      <c r="AM9" s="36" t="n">
        <v>5.9</v>
      </c>
      <c r="AN9" s="36" t="n">
        <v>4.5</v>
      </c>
      <c r="AO9" s="36" t="s">
        <v>1730</v>
      </c>
      <c r="AP9" s="36" t="n">
        <v>7.9</v>
      </c>
      <c r="AQ9" s="36" t="n">
        <v>6.8</v>
      </c>
      <c r="AR9" s="36" t="n">
        <v>8.300000000000001</v>
      </c>
      <c r="AS9" s="36" t="n">
        <v>6.1</v>
      </c>
      <c r="AT9" s="36" t="n">
        <v>6.8</v>
      </c>
      <c r="AU9" s="36" t="n">
        <v>6.5</v>
      </c>
      <c r="AV9" s="36" t="n">
        <v>1</v>
      </c>
      <c r="AW9" s="36" t="n">
        <v>5.1</v>
      </c>
      <c r="AX9" s="36" t="n">
        <v>6.2</v>
      </c>
      <c r="AY9" s="36" t="n">
        <v>6.5</v>
      </c>
      <c r="AZ9" s="36" t="s">
        <v>1730</v>
      </c>
      <c r="BA9" s="36" t="s">
        <v>1730</v>
      </c>
      <c r="BB9" s="36" t="n">
        <v>4.6</v>
      </c>
      <c r="BC9" s="36" t="n">
        <v>4</v>
      </c>
      <c r="BD9" s="36" t="n">
        <v>4.4</v>
      </c>
      <c r="BE9" s="36" t="s">
        <v>1730</v>
      </c>
      <c r="BF9" s="36" t="n">
        <v>5.3</v>
      </c>
      <c r="BG9" s="36" t="n">
        <v>7.3</v>
      </c>
      <c r="BH9" s="36" t="n">
        <v>9.5</v>
      </c>
      <c r="BI9" s="36" t="n">
        <v>6.9</v>
      </c>
      <c r="BJ9" s="36" t="n">
        <v>4.8</v>
      </c>
      <c r="BK9" s="36" t="s">
        <v>1730</v>
      </c>
      <c r="BL9" s="36" t="n">
        <v>4.8</v>
      </c>
      <c r="BM9" s="36" t="n">
        <v>8.699999999999999</v>
      </c>
      <c r="BN9" s="36" t="s">
        <v>2188</v>
      </c>
      <c r="BO9" s="36" t="s">
        <v>2182</v>
      </c>
      <c r="BP9" s="36" t="s">
        <v>1730</v>
      </c>
      <c r="BQ9" s="36" t="s">
        <v>1775</v>
      </c>
      <c r="BR9" s="36" t="s">
        <v>1767</v>
      </c>
      <c r="BS9" s="36" t="s">
        <v>1767</v>
      </c>
      <c r="BT9" s="36" t="s">
        <v>1768</v>
      </c>
      <c r="BU9" s="36" t="s">
        <v>1769</v>
      </c>
      <c r="BV9" s="36" t="n">
        <v>5611</v>
      </c>
      <c r="BW9" s="36" t="s">
        <v>121</v>
      </c>
      <c r="BX9" s="36" t="s">
        <v>1739</v>
      </c>
      <c r="BY9" s="36" t="s">
        <v>1770</v>
      </c>
    </row>
    <row r="10" spans="1:77">
      <c r="A10" s="36" t="n">
        <v>413591</v>
      </c>
      <c r="B10" s="36" t="s">
        <v>225</v>
      </c>
      <c r="C10" s="36" t="s">
        <v>221</v>
      </c>
      <c r="D10" s="36">
        <f>VLOOKUP(C10,原始数据!$A$4:$B$133,2,0)</f>
        <v/>
      </c>
      <c r="E10" s="179" t="s">
        <v>1771</v>
      </c>
      <c r="F10" s="36" t="n">
        <v>7.3</v>
      </c>
      <c r="G10" s="36" t="n">
        <v>6.5</v>
      </c>
      <c r="H10" s="36" t="n">
        <v>7.2</v>
      </c>
      <c r="I10" s="36" t="n">
        <v>5.1</v>
      </c>
      <c r="J10" s="36" t="s">
        <v>1730</v>
      </c>
      <c r="K10" s="36" t="n">
        <v>4.8</v>
      </c>
      <c r="L10" s="36" t="s">
        <v>1730</v>
      </c>
      <c r="M10" s="36" t="n">
        <v>5.8</v>
      </c>
      <c r="N10" s="36" t="n">
        <v>4.8</v>
      </c>
      <c r="O10" s="36" t="n">
        <v>3.5</v>
      </c>
      <c r="P10" s="36" t="n">
        <v>10</v>
      </c>
      <c r="Q10" s="36" t="n">
        <v>5</v>
      </c>
      <c r="R10" s="36" t="n">
        <v>4.4</v>
      </c>
      <c r="S10" s="36" t="n">
        <v>6.2</v>
      </c>
      <c r="T10" s="36" t="n">
        <v>7.5</v>
      </c>
      <c r="U10" s="36" t="n">
        <v>3.3</v>
      </c>
      <c r="V10" s="36" t="s">
        <v>1730</v>
      </c>
      <c r="W10" s="36" t="s">
        <v>1730</v>
      </c>
      <c r="X10" s="36" t="n">
        <v>5.2</v>
      </c>
      <c r="Y10" s="36" t="n">
        <v>2.8</v>
      </c>
      <c r="Z10" s="36" t="n">
        <v>2.9</v>
      </c>
      <c r="AA10" s="36" t="n">
        <v>4</v>
      </c>
      <c r="AB10" s="36" t="n">
        <v>4.5</v>
      </c>
      <c r="AC10" s="36" t="s">
        <v>1730</v>
      </c>
      <c r="AD10" s="36" t="n">
        <v>1</v>
      </c>
      <c r="AE10" s="36" t="n">
        <v>6.2</v>
      </c>
      <c r="AF10" s="36" t="s">
        <v>1730</v>
      </c>
      <c r="AG10" s="36" t="n">
        <v>7.2</v>
      </c>
      <c r="AH10" s="36" t="n">
        <v>9.1</v>
      </c>
      <c r="AI10" s="36" t="n">
        <v>6.8</v>
      </c>
      <c r="AJ10" s="36" t="n">
        <v>8.4</v>
      </c>
      <c r="AK10" s="36" t="n">
        <v>6.8</v>
      </c>
      <c r="AL10" s="36" t="n">
        <v>2.6</v>
      </c>
      <c r="AM10" s="36" t="n">
        <v>5.9</v>
      </c>
      <c r="AN10" s="36" t="n">
        <v>2.5</v>
      </c>
      <c r="AO10" s="36" t="s">
        <v>1730</v>
      </c>
      <c r="AP10" s="36" t="n">
        <v>5.9</v>
      </c>
      <c r="AQ10" s="36" t="n">
        <v>1</v>
      </c>
      <c r="AR10" s="36" t="n">
        <v>4.4</v>
      </c>
      <c r="AS10" s="36" t="n">
        <v>6.8</v>
      </c>
      <c r="AT10" s="36" t="n">
        <v>4.8</v>
      </c>
      <c r="AU10" s="36" t="n">
        <v>5.8</v>
      </c>
      <c r="AV10" s="36" t="n">
        <v>2.1</v>
      </c>
      <c r="AW10" s="36" t="n">
        <v>1</v>
      </c>
      <c r="AX10" s="36" t="n">
        <v>7.1</v>
      </c>
      <c r="AY10" s="36" t="n">
        <v>10</v>
      </c>
      <c r="AZ10" s="36" t="s">
        <v>1730</v>
      </c>
      <c r="BA10" s="36" t="s">
        <v>1730</v>
      </c>
      <c r="BB10" s="36" t="n">
        <v>6.9</v>
      </c>
      <c r="BC10" s="36" t="n">
        <v>4</v>
      </c>
      <c r="BD10" s="36" t="n">
        <v>2.5</v>
      </c>
      <c r="BE10" s="36" t="s">
        <v>1730</v>
      </c>
      <c r="BF10" s="36" t="n">
        <v>4.8</v>
      </c>
      <c r="BG10" s="36" t="n">
        <v>3.3</v>
      </c>
      <c r="BH10" s="36" t="n">
        <v>6.7</v>
      </c>
      <c r="BI10" s="36" t="n">
        <v>2</v>
      </c>
      <c r="BJ10" s="36" t="n">
        <v>1.4</v>
      </c>
      <c r="BK10" s="36" t="s">
        <v>1730</v>
      </c>
      <c r="BL10" s="36" t="n">
        <v>4.8</v>
      </c>
      <c r="BM10" s="36" t="n">
        <v>5.9</v>
      </c>
      <c r="BN10" s="36" t="s">
        <v>2189</v>
      </c>
      <c r="BO10" s="36" t="s">
        <v>2184</v>
      </c>
      <c r="BP10" s="36" t="s">
        <v>1730</v>
      </c>
      <c r="BQ10" s="36" t="s">
        <v>1775</v>
      </c>
      <c r="BR10" s="36" t="s">
        <v>1772</v>
      </c>
      <c r="BS10" s="36" t="s">
        <v>1772</v>
      </c>
      <c r="BT10" s="36" t="s">
        <v>1773</v>
      </c>
      <c r="BU10" s="36" t="s">
        <v>1774</v>
      </c>
      <c r="BV10" s="36" t="n">
        <v>5030</v>
      </c>
      <c r="BW10" s="36" t="s">
        <v>121</v>
      </c>
      <c r="BX10" s="36" t="s">
        <v>1775</v>
      </c>
      <c r="BY10" s="36" t="s">
        <v>1770</v>
      </c>
    </row>
    <row r="11" spans="1:77">
      <c r="A11" s="36" t="n">
        <v>413591</v>
      </c>
      <c r="B11" s="36" t="s">
        <v>236</v>
      </c>
      <c r="C11" s="36" t="s">
        <v>232</v>
      </c>
      <c r="D11" s="36">
        <f>VLOOKUP(C11,原始数据!$A$4:$B$133,2,0)</f>
        <v/>
      </c>
      <c r="E11" s="179" t="s">
        <v>1755</v>
      </c>
      <c r="F11" s="36" t="n">
        <v>5.5</v>
      </c>
      <c r="G11" s="36" t="n">
        <v>10</v>
      </c>
      <c r="H11" s="36" t="n">
        <v>8.1</v>
      </c>
      <c r="I11" s="36" t="n">
        <v>9.1</v>
      </c>
      <c r="J11" s="36" t="s">
        <v>1730</v>
      </c>
      <c r="K11" s="36" t="n">
        <v>4.2</v>
      </c>
      <c r="L11" s="36" t="s">
        <v>1730</v>
      </c>
      <c r="M11" s="36" t="n">
        <v>2.2</v>
      </c>
      <c r="N11" s="36" t="n">
        <v>4.8</v>
      </c>
      <c r="O11" s="36" t="n">
        <v>7.1</v>
      </c>
      <c r="P11" s="36" t="n">
        <v>10</v>
      </c>
      <c r="Q11" s="36" t="n">
        <v>3.2</v>
      </c>
      <c r="R11" s="36" t="n">
        <v>8.1</v>
      </c>
      <c r="S11" s="36" t="n">
        <v>8.699999999999999</v>
      </c>
      <c r="T11" s="36" t="n">
        <v>7.5</v>
      </c>
      <c r="U11" s="36" t="n">
        <v>6</v>
      </c>
      <c r="V11" s="36" t="s">
        <v>1730</v>
      </c>
      <c r="W11" s="36" t="s">
        <v>1730</v>
      </c>
      <c r="X11" s="36" t="n">
        <v>7.5</v>
      </c>
      <c r="Y11" s="36" t="n">
        <v>5.5</v>
      </c>
      <c r="Z11" s="36" t="n">
        <v>4.8</v>
      </c>
      <c r="AA11" s="36" t="n">
        <v>7.5</v>
      </c>
      <c r="AB11" s="36" t="n">
        <v>8</v>
      </c>
      <c r="AC11" s="36" t="s">
        <v>1730</v>
      </c>
      <c r="AD11" s="36" t="n">
        <v>7.7</v>
      </c>
      <c r="AE11" s="36" t="n">
        <v>6.2</v>
      </c>
      <c r="AF11" s="36" t="s">
        <v>1730</v>
      </c>
      <c r="AG11" s="36" t="n">
        <v>7.2</v>
      </c>
      <c r="AH11" s="36" t="n">
        <v>9.1</v>
      </c>
      <c r="AI11" s="36" t="n">
        <v>9.800000000000001</v>
      </c>
      <c r="AJ11" s="36" t="n">
        <v>6.4</v>
      </c>
      <c r="AK11" s="36" t="n">
        <v>6.8</v>
      </c>
      <c r="AL11" s="36" t="n">
        <v>7.3</v>
      </c>
      <c r="AM11" s="36" t="n">
        <v>8.300000000000001</v>
      </c>
      <c r="AN11" s="36" t="n">
        <v>4.5</v>
      </c>
      <c r="AO11" s="36" t="s">
        <v>1730</v>
      </c>
      <c r="AP11" s="36" t="n">
        <v>6.3</v>
      </c>
      <c r="AQ11" s="36" t="n">
        <v>7.7</v>
      </c>
      <c r="AR11" s="36" t="n">
        <v>6.3</v>
      </c>
      <c r="AS11" s="36" t="n">
        <v>5.1</v>
      </c>
      <c r="AT11" s="36" t="n">
        <v>9.4</v>
      </c>
      <c r="AU11" s="36" t="n">
        <v>7.8</v>
      </c>
      <c r="AV11" s="36" t="n">
        <v>1</v>
      </c>
      <c r="AW11" s="36" t="n">
        <v>8.9</v>
      </c>
      <c r="AX11" s="36" t="n">
        <v>9.6</v>
      </c>
      <c r="AY11" s="36" t="n">
        <v>10</v>
      </c>
      <c r="AZ11" s="36" t="s">
        <v>1730</v>
      </c>
      <c r="BA11" s="36" t="s">
        <v>1730</v>
      </c>
      <c r="BB11" s="36" t="n">
        <v>8</v>
      </c>
      <c r="BC11" s="36" t="n">
        <v>4</v>
      </c>
      <c r="BD11" s="36" t="n">
        <v>6.3</v>
      </c>
      <c r="BE11" s="36" t="s">
        <v>1730</v>
      </c>
      <c r="BF11" s="36" t="n">
        <v>8.9</v>
      </c>
      <c r="BG11" s="36" t="n">
        <v>4.4</v>
      </c>
      <c r="BH11" s="36" t="n">
        <v>8.800000000000001</v>
      </c>
      <c r="BI11" s="36" t="n">
        <v>7.4</v>
      </c>
      <c r="BJ11" s="36" t="n">
        <v>6.5</v>
      </c>
      <c r="BK11" s="36" t="s">
        <v>1730</v>
      </c>
      <c r="BL11" s="36" t="n">
        <v>9.1</v>
      </c>
      <c r="BM11" s="36" t="n">
        <v>7</v>
      </c>
      <c r="BN11" s="36" t="s">
        <v>1759</v>
      </c>
      <c r="BO11" s="36" t="s">
        <v>2182</v>
      </c>
      <c r="BP11" s="36" t="s">
        <v>1730</v>
      </c>
      <c r="BQ11" s="36" t="s">
        <v>1859</v>
      </c>
      <c r="BR11" s="36" t="s">
        <v>1776</v>
      </c>
      <c r="BS11" s="36" t="s">
        <v>1776</v>
      </c>
      <c r="BT11" s="36" t="s">
        <v>1777</v>
      </c>
      <c r="BU11" s="36" t="s">
        <v>1778</v>
      </c>
      <c r="BV11" s="36" t="n">
        <v>5302</v>
      </c>
      <c r="BW11" s="36" t="s">
        <v>121</v>
      </c>
      <c r="BX11" s="36" t="s">
        <v>1775</v>
      </c>
      <c r="BY11" s="36" t="s">
        <v>1765</v>
      </c>
    </row>
    <row r="12" spans="1:77">
      <c r="A12" s="36" t="n">
        <v>413591</v>
      </c>
      <c r="B12" s="36" t="s">
        <v>244</v>
      </c>
      <c r="C12" s="36" t="s">
        <v>241</v>
      </c>
      <c r="D12" s="36">
        <f>VLOOKUP(C12,原始数据!$A$4:$B$133,2,0)</f>
        <v/>
      </c>
      <c r="E12" s="179" t="s">
        <v>1741</v>
      </c>
      <c r="F12" s="36" t="n">
        <v>5.5</v>
      </c>
      <c r="G12" s="36" t="n">
        <v>10</v>
      </c>
      <c r="H12" s="36" t="n">
        <v>6.2</v>
      </c>
      <c r="I12" s="36" t="n">
        <v>5.1</v>
      </c>
      <c r="J12" s="36" t="s">
        <v>1730</v>
      </c>
      <c r="K12" s="36" t="n">
        <v>3</v>
      </c>
      <c r="L12" s="36" t="s">
        <v>1730</v>
      </c>
      <c r="M12" s="36" t="n">
        <v>3.7</v>
      </c>
      <c r="N12" s="36" t="n">
        <v>8.4</v>
      </c>
      <c r="O12" s="36" t="n">
        <v>5.3</v>
      </c>
      <c r="P12" s="36" t="n">
        <v>6.5</v>
      </c>
      <c r="Q12" s="36" t="n">
        <v>3.2</v>
      </c>
      <c r="R12" s="36" t="n">
        <v>5.3</v>
      </c>
      <c r="S12" s="36" t="n">
        <v>6.2</v>
      </c>
      <c r="T12" s="36" t="n">
        <v>4.3</v>
      </c>
      <c r="U12" s="36" t="n">
        <v>5</v>
      </c>
      <c r="V12" s="36" t="s">
        <v>1730</v>
      </c>
      <c r="W12" s="36" t="s">
        <v>1730</v>
      </c>
      <c r="X12" s="36" t="n">
        <v>4</v>
      </c>
      <c r="Y12" s="36" t="n">
        <v>7.3</v>
      </c>
      <c r="Z12" s="36" t="n">
        <v>7.4</v>
      </c>
      <c r="AA12" s="36" t="n">
        <v>7.5</v>
      </c>
      <c r="AB12" s="36" t="n">
        <v>3.8</v>
      </c>
      <c r="AC12" s="36" t="s">
        <v>1730</v>
      </c>
      <c r="AD12" s="36" t="n">
        <v>5.8</v>
      </c>
      <c r="AE12" s="36" t="n">
        <v>4.2</v>
      </c>
      <c r="AF12" s="36" t="s">
        <v>1730</v>
      </c>
      <c r="AG12" s="36" t="n">
        <v>7.2</v>
      </c>
      <c r="AH12" s="36" t="n">
        <v>9.1</v>
      </c>
      <c r="AI12" s="36" t="n">
        <v>6.8</v>
      </c>
      <c r="AJ12" s="36" t="n">
        <v>8.4</v>
      </c>
      <c r="AK12" s="36" t="n">
        <v>6.8</v>
      </c>
      <c r="AL12" s="36" t="n">
        <v>6.9</v>
      </c>
      <c r="AM12" s="36" t="n">
        <v>5.4</v>
      </c>
      <c r="AN12" s="36" t="n">
        <v>2.5</v>
      </c>
      <c r="AO12" s="36" t="s">
        <v>1730</v>
      </c>
      <c r="AP12" s="36" t="n">
        <v>6.8</v>
      </c>
      <c r="AQ12" s="36" t="n">
        <v>6.7</v>
      </c>
      <c r="AR12" s="36" t="n">
        <v>6.3</v>
      </c>
      <c r="AS12" s="36" t="n">
        <v>4.8</v>
      </c>
      <c r="AT12" s="36" t="n">
        <v>4.1</v>
      </c>
      <c r="AU12" s="36" t="n">
        <v>3.7</v>
      </c>
      <c r="AV12" s="36" t="n">
        <v>4.9</v>
      </c>
      <c r="AW12" s="36" t="n">
        <v>6.3</v>
      </c>
      <c r="AX12" s="36" t="n">
        <v>8.9</v>
      </c>
      <c r="AY12" s="36" t="n">
        <v>6.5</v>
      </c>
      <c r="AZ12" s="36" t="s">
        <v>1730</v>
      </c>
      <c r="BA12" s="36" t="s">
        <v>1730</v>
      </c>
      <c r="BB12" s="36" t="n">
        <v>8.5</v>
      </c>
      <c r="BC12" s="36" t="n">
        <v>5.7</v>
      </c>
      <c r="BD12" s="36" t="n">
        <v>6.3</v>
      </c>
      <c r="BE12" s="36" t="s">
        <v>1730</v>
      </c>
      <c r="BF12" s="36" t="n">
        <v>4.1</v>
      </c>
      <c r="BG12" s="36" t="n">
        <v>4.4</v>
      </c>
      <c r="BH12" s="36" t="n">
        <v>4.3</v>
      </c>
      <c r="BI12" s="36" t="n">
        <v>3.6</v>
      </c>
      <c r="BJ12" s="36" t="n">
        <v>6.5</v>
      </c>
      <c r="BK12" s="36" t="s">
        <v>1730</v>
      </c>
      <c r="BL12" s="36" t="n">
        <v>4.8</v>
      </c>
      <c r="BM12" s="36" t="n">
        <v>6</v>
      </c>
      <c r="BN12" s="36" t="s">
        <v>2189</v>
      </c>
      <c r="BO12" s="36" t="s">
        <v>2184</v>
      </c>
      <c r="BP12" s="36" t="s">
        <v>1730</v>
      </c>
      <c r="BQ12" s="36" t="s">
        <v>1815</v>
      </c>
      <c r="BR12" s="36" t="s">
        <v>1779</v>
      </c>
      <c r="BS12" s="36" t="s">
        <v>1779</v>
      </c>
      <c r="BT12" s="36" t="s">
        <v>1780</v>
      </c>
      <c r="BU12" s="36" t="s">
        <v>1781</v>
      </c>
      <c r="BV12" s="36" t="n">
        <v>5797</v>
      </c>
      <c r="BW12" s="36" t="s">
        <v>121</v>
      </c>
      <c r="BX12" s="36" t="s">
        <v>1782</v>
      </c>
      <c r="BY12" s="36" t="s">
        <v>1783</v>
      </c>
    </row>
    <row r="13" spans="1:77">
      <c r="A13" s="36" t="n">
        <v>413591</v>
      </c>
      <c r="B13" s="36" t="s">
        <v>255</v>
      </c>
      <c r="C13" s="36" t="s">
        <v>251</v>
      </c>
      <c r="D13" s="36">
        <f>VLOOKUP(C13,原始数据!$A$4:$B$133,2,0)</f>
        <v/>
      </c>
      <c r="E13" s="179" t="s">
        <v>1784</v>
      </c>
      <c r="F13" s="36" t="n">
        <v>7.3</v>
      </c>
      <c r="G13" s="36" t="n">
        <v>8.5</v>
      </c>
      <c r="H13" s="36" t="n">
        <v>7.2</v>
      </c>
      <c r="I13" s="36" t="n">
        <v>6.1</v>
      </c>
      <c r="J13" s="36" t="s">
        <v>1730</v>
      </c>
      <c r="K13" s="36" t="n">
        <v>7.2</v>
      </c>
      <c r="L13" s="36" t="s">
        <v>1730</v>
      </c>
      <c r="M13" s="36" t="n">
        <v>7.3</v>
      </c>
      <c r="N13" s="36" t="n">
        <v>3</v>
      </c>
      <c r="O13" s="36" t="n">
        <v>8.300000000000001</v>
      </c>
      <c r="P13" s="36" t="n">
        <v>10</v>
      </c>
      <c r="Q13" s="36" t="n">
        <v>6.9</v>
      </c>
      <c r="R13" s="36" t="n">
        <v>7.2</v>
      </c>
      <c r="S13" s="36" t="n">
        <v>6.8</v>
      </c>
      <c r="T13" s="36" t="n">
        <v>9.1</v>
      </c>
      <c r="U13" s="36" t="n">
        <v>6.7</v>
      </c>
      <c r="V13" s="36" t="s">
        <v>1730</v>
      </c>
      <c r="W13" s="36" t="s">
        <v>1730</v>
      </c>
      <c r="X13" s="36" t="n">
        <v>6.3</v>
      </c>
      <c r="Y13" s="36" t="n">
        <v>6.4</v>
      </c>
      <c r="Z13" s="36" t="n">
        <v>3.8</v>
      </c>
      <c r="AA13" s="36" t="n">
        <v>9.199999999999999</v>
      </c>
      <c r="AB13" s="36" t="n">
        <v>6.6</v>
      </c>
      <c r="AC13" s="36" t="s">
        <v>1730</v>
      </c>
      <c r="AD13" s="36" t="n">
        <v>7.1</v>
      </c>
      <c r="AE13" s="36" t="n">
        <v>6.2</v>
      </c>
      <c r="AF13" s="36" t="s">
        <v>1730</v>
      </c>
      <c r="AG13" s="36" t="n">
        <v>5.5</v>
      </c>
      <c r="AH13" s="36" t="n">
        <v>8.1</v>
      </c>
      <c r="AI13" s="36" t="n">
        <v>9</v>
      </c>
      <c r="AJ13" s="36" t="n">
        <v>6.4</v>
      </c>
      <c r="AK13" s="36" t="n">
        <v>5.6</v>
      </c>
      <c r="AL13" s="36" t="n">
        <v>8</v>
      </c>
      <c r="AM13" s="36" t="n">
        <v>7.1</v>
      </c>
      <c r="AN13" s="36" t="n">
        <v>4.5</v>
      </c>
      <c r="AO13" s="36" t="s">
        <v>1730</v>
      </c>
      <c r="AP13" s="36" t="n">
        <v>8.800000000000001</v>
      </c>
      <c r="AQ13" s="36" t="n">
        <v>6.4</v>
      </c>
      <c r="AR13" s="36" t="n">
        <v>6.3</v>
      </c>
      <c r="AS13" s="36" t="n">
        <v>6.7</v>
      </c>
      <c r="AT13" s="36" t="n">
        <v>7.4</v>
      </c>
      <c r="AU13" s="36" t="n">
        <v>7.6</v>
      </c>
      <c r="AV13" s="36" t="n">
        <v>4.4</v>
      </c>
      <c r="AW13" s="36" t="n">
        <v>7.6</v>
      </c>
      <c r="AX13" s="36" t="n">
        <v>9.699999999999999</v>
      </c>
      <c r="AY13" s="36" t="n">
        <v>6.5</v>
      </c>
      <c r="AZ13" s="36" t="s">
        <v>1730</v>
      </c>
      <c r="BA13" s="36" t="s">
        <v>1730</v>
      </c>
      <c r="BB13" s="36" t="n">
        <v>8</v>
      </c>
      <c r="BC13" s="36" t="n">
        <v>5.7</v>
      </c>
      <c r="BD13" s="36" t="n">
        <v>4.4</v>
      </c>
      <c r="BE13" s="36" t="s">
        <v>1730</v>
      </c>
      <c r="BF13" s="36" t="n">
        <v>6.8</v>
      </c>
      <c r="BG13" s="36" t="n">
        <v>6.2</v>
      </c>
      <c r="BH13" s="36" t="n">
        <v>8.199999999999999</v>
      </c>
      <c r="BI13" s="36" t="n">
        <v>6.9</v>
      </c>
      <c r="BJ13" s="36" t="n">
        <v>4.8</v>
      </c>
      <c r="BK13" s="36" t="s">
        <v>1730</v>
      </c>
      <c r="BL13" s="36" t="n">
        <v>5.5</v>
      </c>
      <c r="BM13" s="36" t="n">
        <v>6.8</v>
      </c>
      <c r="BN13" s="36" t="s">
        <v>1897</v>
      </c>
      <c r="BO13" s="36" t="s">
        <v>2184</v>
      </c>
      <c r="BP13" s="36" t="s">
        <v>1730</v>
      </c>
      <c r="BQ13" s="36" t="s">
        <v>2184</v>
      </c>
      <c r="BR13" s="36" t="s">
        <v>1785</v>
      </c>
      <c r="BS13" s="36" t="s">
        <v>1785</v>
      </c>
      <c r="BT13" s="36" t="s">
        <v>1786</v>
      </c>
      <c r="BU13" s="36" t="s">
        <v>1787</v>
      </c>
      <c r="BV13" s="36" t="n">
        <v>5894</v>
      </c>
      <c r="BW13" s="36" t="s">
        <v>121</v>
      </c>
      <c r="BX13" s="36" t="s">
        <v>1775</v>
      </c>
      <c r="BY13" s="36" t="s">
        <v>1735</v>
      </c>
    </row>
    <row r="14" spans="1:77">
      <c r="A14" s="36" t="n">
        <v>413591</v>
      </c>
      <c r="B14" s="36" t="s">
        <v>264</v>
      </c>
      <c r="C14" s="36" t="s">
        <v>261</v>
      </c>
      <c r="D14" s="36">
        <f>VLOOKUP(C14,原始数据!$A$4:$B$133,2,0)</f>
        <v/>
      </c>
      <c r="E14" s="179" t="s">
        <v>1755</v>
      </c>
      <c r="F14" s="36" t="n">
        <v>7.3</v>
      </c>
      <c r="G14" s="36" t="n">
        <v>6.5</v>
      </c>
      <c r="H14" s="36" t="n">
        <v>6.2</v>
      </c>
      <c r="I14" s="36" t="n">
        <v>7.4</v>
      </c>
      <c r="J14" s="36" t="s">
        <v>1730</v>
      </c>
      <c r="K14" s="36" t="n">
        <v>4.8</v>
      </c>
      <c r="L14" s="36" t="s">
        <v>1730</v>
      </c>
      <c r="M14" s="36" t="n">
        <v>6.6</v>
      </c>
      <c r="N14" s="36" t="n">
        <v>3</v>
      </c>
      <c r="O14" s="36" t="n">
        <v>8.9</v>
      </c>
      <c r="P14" s="36" t="n">
        <v>10</v>
      </c>
      <c r="Q14" s="36" t="n">
        <v>3.2</v>
      </c>
      <c r="R14" s="36" t="n">
        <v>5.3</v>
      </c>
      <c r="S14" s="36" t="n">
        <v>8.1</v>
      </c>
      <c r="T14" s="36" t="n">
        <v>4.3</v>
      </c>
      <c r="U14" s="36" t="n">
        <v>6.9</v>
      </c>
      <c r="V14" s="36" t="s">
        <v>1730</v>
      </c>
      <c r="W14" s="36" t="s">
        <v>1730</v>
      </c>
      <c r="X14" s="36" t="n">
        <v>8.1</v>
      </c>
      <c r="Y14" s="36" t="n">
        <v>4.6</v>
      </c>
      <c r="Z14" s="36" t="n">
        <v>3.8</v>
      </c>
      <c r="AA14" s="36" t="n">
        <v>4</v>
      </c>
      <c r="AB14" s="36" t="n">
        <v>6.6</v>
      </c>
      <c r="AC14" s="36" t="s">
        <v>1730</v>
      </c>
      <c r="AD14" s="36" t="n">
        <v>7.7</v>
      </c>
      <c r="AE14" s="36" t="n">
        <v>8.9</v>
      </c>
      <c r="AF14" s="36" t="s">
        <v>1730</v>
      </c>
      <c r="AG14" s="36" t="n">
        <v>7.2</v>
      </c>
      <c r="AH14" s="36" t="n">
        <v>8.1</v>
      </c>
      <c r="AI14" s="36" t="n">
        <v>9</v>
      </c>
      <c r="AJ14" s="36" t="n">
        <v>6.4</v>
      </c>
      <c r="AK14" s="36" t="n">
        <v>5.6</v>
      </c>
      <c r="AL14" s="36" t="n">
        <v>6.4</v>
      </c>
      <c r="AM14" s="36" t="n">
        <v>8.9</v>
      </c>
      <c r="AN14" s="36" t="n">
        <v>6.5</v>
      </c>
      <c r="AO14" s="36" t="s">
        <v>1730</v>
      </c>
      <c r="AP14" s="36" t="n">
        <v>4.8</v>
      </c>
      <c r="AQ14" s="36" t="n">
        <v>6.8</v>
      </c>
      <c r="AR14" s="36" t="n">
        <v>6.3</v>
      </c>
      <c r="AS14" s="36" t="n">
        <v>8.5</v>
      </c>
      <c r="AT14" s="36" t="n">
        <v>9.4</v>
      </c>
      <c r="AU14" s="36" t="n">
        <v>7.1</v>
      </c>
      <c r="AV14" s="36" t="n">
        <v>4.9</v>
      </c>
      <c r="AW14" s="36" t="n">
        <v>6.3</v>
      </c>
      <c r="AX14" s="36" t="n">
        <v>9.699999999999999</v>
      </c>
      <c r="AY14" s="36" t="n">
        <v>8.199999999999999</v>
      </c>
      <c r="AZ14" s="36" t="s">
        <v>1730</v>
      </c>
      <c r="BA14" s="36" t="s">
        <v>1730</v>
      </c>
      <c r="BB14" s="36" t="n">
        <v>7.4</v>
      </c>
      <c r="BC14" s="36" t="n">
        <v>5.7</v>
      </c>
      <c r="BD14" s="36" t="n">
        <v>4.4</v>
      </c>
      <c r="BE14" s="36" t="s">
        <v>1730</v>
      </c>
      <c r="BF14" s="36" t="n">
        <v>8.4</v>
      </c>
      <c r="BG14" s="36" t="n">
        <v>6.2</v>
      </c>
      <c r="BH14" s="36" t="n">
        <v>6.5</v>
      </c>
      <c r="BI14" s="36" t="n">
        <v>8</v>
      </c>
      <c r="BJ14" s="36" t="n">
        <v>4.8</v>
      </c>
      <c r="BK14" s="36" t="s">
        <v>1730</v>
      </c>
      <c r="BL14" s="36" t="n">
        <v>4.8</v>
      </c>
      <c r="BM14" s="36" t="n">
        <v>6.3</v>
      </c>
      <c r="BN14" s="36" t="s">
        <v>1770</v>
      </c>
      <c r="BO14" s="36" t="s">
        <v>2184</v>
      </c>
      <c r="BP14" s="36" t="s">
        <v>1730</v>
      </c>
      <c r="BQ14" s="36" t="s">
        <v>1859</v>
      </c>
      <c r="BR14" s="36" t="s">
        <v>1788</v>
      </c>
      <c r="BS14" s="36" t="s">
        <v>1788</v>
      </c>
      <c r="BT14" s="36" t="s">
        <v>1789</v>
      </c>
      <c r="BU14" s="36" t="s">
        <v>1790</v>
      </c>
      <c r="BV14" s="36" t="n">
        <v>6458</v>
      </c>
      <c r="BW14" s="36" t="s">
        <v>177</v>
      </c>
      <c r="BX14" s="36" t="s">
        <v>1791</v>
      </c>
      <c r="BY14" s="36" t="s">
        <v>1792</v>
      </c>
    </row>
    <row r="15" spans="1:77">
      <c r="A15" s="36" t="n">
        <v>413591</v>
      </c>
      <c r="B15" s="36" t="s">
        <v>274</v>
      </c>
      <c r="C15" s="36" t="s">
        <v>271</v>
      </c>
      <c r="D15" s="36">
        <f>VLOOKUP(C15,原始数据!$A$4:$B$133,2,0)</f>
        <v/>
      </c>
      <c r="E15" s="179" t="s">
        <v>1793</v>
      </c>
      <c r="F15" s="36" t="n">
        <v>5.5</v>
      </c>
      <c r="G15" s="36" t="n">
        <v>1</v>
      </c>
      <c r="H15" s="36" t="n">
        <v>8.1</v>
      </c>
      <c r="I15" s="36" t="n">
        <v>9.1</v>
      </c>
      <c r="J15" s="36" t="s">
        <v>1730</v>
      </c>
      <c r="K15" s="36" t="n">
        <v>8.300000000000001</v>
      </c>
      <c r="L15" s="36" t="s">
        <v>1730</v>
      </c>
      <c r="M15" s="36" t="n">
        <v>5.8</v>
      </c>
      <c r="N15" s="36" t="n">
        <v>1.1</v>
      </c>
      <c r="O15" s="36" t="n">
        <v>5.9</v>
      </c>
      <c r="P15" s="36" t="n">
        <v>10</v>
      </c>
      <c r="Q15" s="36" t="n">
        <v>8.699999999999999</v>
      </c>
      <c r="R15" s="36" t="n">
        <v>9.1</v>
      </c>
      <c r="S15" s="36" t="n">
        <v>8.699999999999999</v>
      </c>
      <c r="T15" s="36" t="n">
        <v>5.9</v>
      </c>
      <c r="U15" s="36" t="n">
        <v>8.300000000000001</v>
      </c>
      <c r="V15" s="36" t="s">
        <v>1730</v>
      </c>
      <c r="W15" s="36" t="s">
        <v>1730</v>
      </c>
      <c r="X15" s="36" t="n">
        <v>8.1</v>
      </c>
      <c r="Y15" s="36" t="n">
        <v>8.199999999999999</v>
      </c>
      <c r="Z15" s="36" t="n">
        <v>2.9</v>
      </c>
      <c r="AA15" s="36" t="n">
        <v>5.7</v>
      </c>
      <c r="AB15" s="36" t="n">
        <v>8.699999999999999</v>
      </c>
      <c r="AC15" s="36" t="s">
        <v>1730</v>
      </c>
      <c r="AD15" s="36" t="n">
        <v>5.8</v>
      </c>
      <c r="AE15" s="36" t="n">
        <v>8.300000000000001</v>
      </c>
      <c r="AF15" s="36" t="s">
        <v>1730</v>
      </c>
      <c r="AG15" s="36" t="n">
        <v>5.5</v>
      </c>
      <c r="AH15" s="36" t="n">
        <v>8.1</v>
      </c>
      <c r="AI15" s="36" t="n">
        <v>3.9</v>
      </c>
      <c r="AJ15" s="36" t="n">
        <v>4.5</v>
      </c>
      <c r="AK15" s="36" t="n">
        <v>6.8</v>
      </c>
      <c r="AL15" s="36" t="n">
        <v>6</v>
      </c>
      <c r="AM15" s="36" t="n">
        <v>8.9</v>
      </c>
      <c r="AN15" s="36" t="n">
        <v>2.5</v>
      </c>
      <c r="AO15" s="36" t="s">
        <v>1730</v>
      </c>
      <c r="AP15" s="36" t="n">
        <v>6.6</v>
      </c>
      <c r="AQ15" s="36" t="n">
        <v>6.7</v>
      </c>
      <c r="AR15" s="36" t="n">
        <v>6.3</v>
      </c>
      <c r="AS15" s="36" t="n">
        <v>7</v>
      </c>
      <c r="AT15" s="36" t="n">
        <v>9.4</v>
      </c>
      <c r="AU15" s="36" t="n">
        <v>7.9</v>
      </c>
      <c r="AV15" s="36" t="n">
        <v>3.8</v>
      </c>
      <c r="AW15" s="36" t="n">
        <v>3.8</v>
      </c>
      <c r="AX15" s="36" t="n">
        <v>6.9</v>
      </c>
      <c r="AY15" s="36" t="n">
        <v>4.8</v>
      </c>
      <c r="AZ15" s="36" t="s">
        <v>1730</v>
      </c>
      <c r="BA15" s="36" t="s">
        <v>1730</v>
      </c>
      <c r="BB15" s="36" t="n">
        <v>5.2</v>
      </c>
      <c r="BC15" s="36" t="n">
        <v>4</v>
      </c>
      <c r="BD15" s="36" t="n">
        <v>6.3</v>
      </c>
      <c r="BE15" s="36" t="s">
        <v>1730</v>
      </c>
      <c r="BF15" s="36" t="n">
        <v>9.199999999999999</v>
      </c>
      <c r="BG15" s="36" t="n">
        <v>4.4</v>
      </c>
      <c r="BH15" s="36" t="n">
        <v>7.4</v>
      </c>
      <c r="BI15" s="36" t="n">
        <v>7.4</v>
      </c>
      <c r="BJ15" s="36" t="n">
        <v>6.5</v>
      </c>
      <c r="BK15" s="36" t="s">
        <v>1730</v>
      </c>
      <c r="BL15" s="36" t="n">
        <v>9.1</v>
      </c>
      <c r="BM15" s="36" t="n">
        <v>7</v>
      </c>
      <c r="BN15" s="36" t="s">
        <v>1759</v>
      </c>
      <c r="BO15" s="36" t="s">
        <v>2184</v>
      </c>
      <c r="BP15" s="36" t="s">
        <v>1730</v>
      </c>
      <c r="BQ15" s="36" t="s">
        <v>1859</v>
      </c>
      <c r="BR15" s="36" t="s">
        <v>1794</v>
      </c>
      <c r="BS15" s="36" t="s">
        <v>1794</v>
      </c>
      <c r="BT15" s="36" t="s">
        <v>1795</v>
      </c>
      <c r="BU15" s="36" t="s">
        <v>1796</v>
      </c>
      <c r="BV15" s="36" t="n">
        <v>6450</v>
      </c>
      <c r="BW15" s="36" t="s">
        <v>121</v>
      </c>
      <c r="BX15" s="36" t="s">
        <v>1797</v>
      </c>
      <c r="BY15" s="36" t="s">
        <v>1798</v>
      </c>
    </row>
    <row r="16" spans="1:77">
      <c r="A16" s="36" t="n">
        <v>413591</v>
      </c>
      <c r="B16" s="36" t="s">
        <v>285</v>
      </c>
      <c r="C16" s="36" t="s">
        <v>282</v>
      </c>
      <c r="D16" s="36">
        <f>VLOOKUP(C16,原始数据!$A$4:$B$133,2,0)</f>
        <v/>
      </c>
      <c r="E16" s="179" t="s">
        <v>1799</v>
      </c>
      <c r="F16" s="36" t="n">
        <v>3.7</v>
      </c>
      <c r="G16" s="36" t="n">
        <v>4.5</v>
      </c>
      <c r="H16" s="36" t="n">
        <v>8.1</v>
      </c>
      <c r="I16" s="36" t="n">
        <v>7.5</v>
      </c>
      <c r="J16" s="36" t="s">
        <v>1730</v>
      </c>
      <c r="K16" s="36" t="n">
        <v>6.6</v>
      </c>
      <c r="L16" s="36" t="s">
        <v>1730</v>
      </c>
      <c r="M16" s="36" t="n">
        <v>3.7</v>
      </c>
      <c r="N16" s="36" t="n">
        <v>4.8</v>
      </c>
      <c r="O16" s="36" t="n">
        <v>8.9</v>
      </c>
      <c r="P16" s="36" t="n">
        <v>8.5</v>
      </c>
      <c r="Q16" s="36" t="n">
        <v>5</v>
      </c>
      <c r="R16" s="36" t="n">
        <v>8.1</v>
      </c>
      <c r="S16" s="36" t="n">
        <v>8.1</v>
      </c>
      <c r="T16" s="36" t="n">
        <v>5.9</v>
      </c>
      <c r="U16" s="36" t="n">
        <v>8.1</v>
      </c>
      <c r="V16" s="36" t="s">
        <v>1730</v>
      </c>
      <c r="W16" s="36" t="s">
        <v>1730</v>
      </c>
      <c r="X16" s="36" t="n">
        <v>5.8</v>
      </c>
      <c r="Y16" s="36" t="n">
        <v>7.3</v>
      </c>
      <c r="Z16" s="36" t="n">
        <v>3.7</v>
      </c>
      <c r="AA16" s="36" t="n">
        <v>7.5</v>
      </c>
      <c r="AB16" s="36" t="n">
        <v>8.699999999999999</v>
      </c>
      <c r="AC16" s="36" t="s">
        <v>1730</v>
      </c>
      <c r="AD16" s="36" t="n">
        <v>6.4</v>
      </c>
      <c r="AE16" s="36" t="n">
        <v>7.6</v>
      </c>
      <c r="AF16" s="36" t="s">
        <v>1730</v>
      </c>
      <c r="AG16" s="36" t="n">
        <v>2.1</v>
      </c>
      <c r="AH16" s="36" t="n">
        <v>9.1</v>
      </c>
      <c r="AI16" s="36" t="n">
        <v>5</v>
      </c>
      <c r="AJ16" s="36" t="n">
        <v>6.4</v>
      </c>
      <c r="AK16" s="36" t="n">
        <v>6.8</v>
      </c>
      <c r="AL16" s="36" t="n">
        <v>6.3</v>
      </c>
      <c r="AM16" s="36" t="n">
        <v>9.5</v>
      </c>
      <c r="AN16" s="36" t="n">
        <v>2.5</v>
      </c>
      <c r="AO16" s="36" t="s">
        <v>1730</v>
      </c>
      <c r="AP16" s="36" t="n">
        <v>7.6</v>
      </c>
      <c r="AQ16" s="36" t="n">
        <v>5.1</v>
      </c>
      <c r="AR16" s="36" t="n">
        <v>6.3</v>
      </c>
      <c r="AS16" s="36" t="n">
        <v>4</v>
      </c>
      <c r="AT16" s="36" t="n">
        <v>8.800000000000001</v>
      </c>
      <c r="AU16" s="36" t="n">
        <v>4.3</v>
      </c>
      <c r="AV16" s="36" t="n">
        <v>3.8</v>
      </c>
      <c r="AW16" s="36" t="n">
        <v>7</v>
      </c>
      <c r="AX16" s="36" t="n">
        <v>10</v>
      </c>
      <c r="AY16" s="36" t="n">
        <v>3</v>
      </c>
      <c r="AZ16" s="36" t="s">
        <v>1730</v>
      </c>
      <c r="BA16" s="36" t="s">
        <v>1730</v>
      </c>
      <c r="BB16" s="36" t="n">
        <v>8</v>
      </c>
      <c r="BC16" s="36" t="n">
        <v>5.7</v>
      </c>
      <c r="BD16" s="36" t="n">
        <v>2.5</v>
      </c>
      <c r="BE16" s="36" t="s">
        <v>1730</v>
      </c>
      <c r="BF16" s="36" t="n">
        <v>9</v>
      </c>
      <c r="BG16" s="36" t="n">
        <v>5</v>
      </c>
      <c r="BH16" s="36" t="n">
        <v>7</v>
      </c>
      <c r="BI16" s="36" t="n">
        <v>6.3</v>
      </c>
      <c r="BJ16" s="36" t="n">
        <v>3.1</v>
      </c>
      <c r="BK16" s="36" t="s">
        <v>1730</v>
      </c>
      <c r="BL16" s="36" t="n">
        <v>6.2</v>
      </c>
      <c r="BM16" s="36" t="n">
        <v>7.3</v>
      </c>
      <c r="BN16" s="36" t="s">
        <v>2186</v>
      </c>
      <c r="BO16" s="36" t="s">
        <v>2182</v>
      </c>
      <c r="BP16" s="36" t="s">
        <v>1730</v>
      </c>
      <c r="BQ16" s="36" t="s">
        <v>1859</v>
      </c>
      <c r="BR16" s="36" t="s">
        <v>1800</v>
      </c>
      <c r="BS16" s="36" t="s">
        <v>1800</v>
      </c>
      <c r="BT16" s="36" t="s">
        <v>1801</v>
      </c>
      <c r="BU16" s="36" t="s">
        <v>1802</v>
      </c>
      <c r="BV16" s="36" t="n">
        <v>6266</v>
      </c>
      <c r="BW16" s="36" t="s">
        <v>177</v>
      </c>
      <c r="BX16" s="36" t="s">
        <v>1740</v>
      </c>
      <c r="BY16" s="36" t="s">
        <v>1792</v>
      </c>
    </row>
    <row r="17" spans="1:77">
      <c r="A17" s="36" t="n">
        <v>413591</v>
      </c>
      <c r="B17" s="36" t="s">
        <v>293</v>
      </c>
      <c r="C17" s="36" t="s">
        <v>290</v>
      </c>
      <c r="D17" s="36">
        <f>VLOOKUP(C17,原始数据!$A$4:$B$133,2,0)</f>
        <v/>
      </c>
      <c r="E17" s="179" t="s">
        <v>1803</v>
      </c>
      <c r="F17" s="36" t="n">
        <v>7.3</v>
      </c>
      <c r="G17" s="36" t="n">
        <v>4.5</v>
      </c>
      <c r="H17" s="36" t="n">
        <v>7.2</v>
      </c>
      <c r="I17" s="36" t="n">
        <v>7</v>
      </c>
      <c r="J17" s="36" t="s">
        <v>1730</v>
      </c>
      <c r="K17" s="36" t="n">
        <v>3</v>
      </c>
      <c r="L17" s="36" t="s">
        <v>1730</v>
      </c>
      <c r="M17" s="36" t="n">
        <v>5.1</v>
      </c>
      <c r="N17" s="36" t="n">
        <v>4.8</v>
      </c>
      <c r="O17" s="36" t="n">
        <v>5.3</v>
      </c>
      <c r="P17" s="36" t="n">
        <v>10</v>
      </c>
      <c r="Q17" s="36" t="n">
        <v>3.2</v>
      </c>
      <c r="R17" s="36" t="n">
        <v>5.3</v>
      </c>
      <c r="S17" s="36" t="n">
        <v>6.8</v>
      </c>
      <c r="T17" s="36" t="n">
        <v>5.9</v>
      </c>
      <c r="U17" s="36" t="n">
        <v>2.6</v>
      </c>
      <c r="V17" s="36" t="s">
        <v>1730</v>
      </c>
      <c r="W17" s="36" t="s">
        <v>1730</v>
      </c>
      <c r="X17" s="36" t="n">
        <v>4</v>
      </c>
      <c r="Y17" s="36" t="n">
        <v>4.6</v>
      </c>
      <c r="Z17" s="36" t="n">
        <v>5.6</v>
      </c>
      <c r="AA17" s="36" t="n">
        <v>7.5</v>
      </c>
      <c r="AB17" s="36" t="n">
        <v>5.9</v>
      </c>
      <c r="AC17" s="36" t="s">
        <v>1730</v>
      </c>
      <c r="AD17" s="36" t="n">
        <v>4.6</v>
      </c>
      <c r="AE17" s="36" t="n">
        <v>4.2</v>
      </c>
      <c r="AF17" s="36" t="s">
        <v>1730</v>
      </c>
      <c r="AG17" s="36" t="n">
        <v>7.2</v>
      </c>
      <c r="AH17" s="36" t="n">
        <v>9.1</v>
      </c>
      <c r="AI17" s="36" t="n">
        <v>5.8</v>
      </c>
      <c r="AJ17" s="36" t="n">
        <v>6.4</v>
      </c>
      <c r="AK17" s="36" t="n">
        <v>4.4</v>
      </c>
      <c r="AL17" s="36" t="n">
        <v>5.8</v>
      </c>
      <c r="AM17" s="36" t="n">
        <v>4.8</v>
      </c>
      <c r="AN17" s="36" t="n">
        <v>2.5</v>
      </c>
      <c r="AO17" s="36" t="s">
        <v>1730</v>
      </c>
      <c r="AP17" s="36" t="n">
        <v>5.7</v>
      </c>
      <c r="AQ17" s="36" t="n">
        <v>7.1</v>
      </c>
      <c r="AR17" s="36" t="n">
        <v>8.300000000000001</v>
      </c>
      <c r="AS17" s="36" t="n">
        <v>5.5</v>
      </c>
      <c r="AT17" s="36" t="n">
        <v>1.4</v>
      </c>
      <c r="AU17" s="36" t="n">
        <v>3.7</v>
      </c>
      <c r="AV17" s="36" t="n">
        <v>1</v>
      </c>
      <c r="AW17" s="36" t="n">
        <v>5.1</v>
      </c>
      <c r="AX17" s="36" t="n">
        <v>7.2</v>
      </c>
      <c r="AY17" s="36" t="n">
        <v>6.5</v>
      </c>
      <c r="AZ17" s="36" t="s">
        <v>1730</v>
      </c>
      <c r="BA17" s="36" t="s">
        <v>1730</v>
      </c>
      <c r="BB17" s="36" t="n">
        <v>5.2</v>
      </c>
      <c r="BC17" s="36" t="n">
        <v>5.7</v>
      </c>
      <c r="BD17" s="36" t="n">
        <v>6.3</v>
      </c>
      <c r="BE17" s="36" t="s">
        <v>1730</v>
      </c>
      <c r="BF17" s="36" t="n">
        <v>3</v>
      </c>
      <c r="BG17" s="36" t="n">
        <v>5</v>
      </c>
      <c r="BH17" s="36" t="n">
        <v>5.2</v>
      </c>
      <c r="BI17" s="36" t="n">
        <v>3.6</v>
      </c>
      <c r="BJ17" s="36" t="n">
        <v>6.5</v>
      </c>
      <c r="BK17" s="36" t="s">
        <v>1730</v>
      </c>
      <c r="BL17" s="36" t="n">
        <v>6.9</v>
      </c>
      <c r="BM17" s="36" t="n">
        <v>5.6</v>
      </c>
      <c r="BN17" s="36" t="s">
        <v>2183</v>
      </c>
      <c r="BO17" s="36" t="s">
        <v>2184</v>
      </c>
      <c r="BP17" s="36" t="s">
        <v>1730</v>
      </c>
      <c r="BQ17" s="36" t="s">
        <v>2190</v>
      </c>
      <c r="BR17" s="36" t="s">
        <v>1804</v>
      </c>
      <c r="BS17" s="36" t="s">
        <v>1804</v>
      </c>
      <c r="BT17" s="36" t="s">
        <v>1805</v>
      </c>
      <c r="BU17" s="36" t="s">
        <v>1806</v>
      </c>
      <c r="BV17" s="36" t="n">
        <v>4858</v>
      </c>
      <c r="BW17" s="36" t="s">
        <v>121</v>
      </c>
      <c r="BX17" s="36" t="s">
        <v>1739</v>
      </c>
      <c r="BY17" s="36" t="s">
        <v>1783</v>
      </c>
    </row>
    <row r="18" spans="1:77">
      <c r="A18" s="36" t="n">
        <v>413591</v>
      </c>
      <c r="B18" s="36" t="s">
        <v>303</v>
      </c>
      <c r="C18" s="36" t="s">
        <v>299</v>
      </c>
      <c r="D18" s="36">
        <f>VLOOKUP(C18,原始数据!$A$4:$B$133,2,0)</f>
        <v/>
      </c>
      <c r="E18" s="179" t="s">
        <v>1751</v>
      </c>
      <c r="F18" s="36" t="n">
        <v>7.3</v>
      </c>
      <c r="G18" s="36" t="n">
        <v>4.5</v>
      </c>
      <c r="H18" s="36" t="n">
        <v>7.2</v>
      </c>
      <c r="I18" s="36" t="n">
        <v>8.4</v>
      </c>
      <c r="J18" s="36" t="s">
        <v>1730</v>
      </c>
      <c r="K18" s="36" t="n">
        <v>7.7</v>
      </c>
      <c r="L18" s="36" t="s">
        <v>1730</v>
      </c>
      <c r="M18" s="36" t="n">
        <v>5.1</v>
      </c>
      <c r="N18" s="36" t="n">
        <v>4.8</v>
      </c>
      <c r="O18" s="36" t="n">
        <v>7.7</v>
      </c>
      <c r="P18" s="36" t="n">
        <v>10</v>
      </c>
      <c r="Q18" s="36" t="n">
        <v>5</v>
      </c>
      <c r="R18" s="36" t="n">
        <v>8.1</v>
      </c>
      <c r="S18" s="36" t="n">
        <v>8.699999999999999</v>
      </c>
      <c r="T18" s="36" t="n">
        <v>5.9</v>
      </c>
      <c r="U18" s="36" t="n">
        <v>5.6</v>
      </c>
      <c r="V18" s="36" t="s">
        <v>1730</v>
      </c>
      <c r="W18" s="36" t="s">
        <v>1730</v>
      </c>
      <c r="X18" s="36" t="n">
        <v>8.1</v>
      </c>
      <c r="Y18" s="36" t="n">
        <v>6.4</v>
      </c>
      <c r="Z18" s="36" t="n">
        <v>5.6</v>
      </c>
      <c r="AA18" s="36" t="n">
        <v>5.7</v>
      </c>
      <c r="AB18" s="36" t="n">
        <v>8.699999999999999</v>
      </c>
      <c r="AC18" s="36" t="s">
        <v>1730</v>
      </c>
      <c r="AD18" s="36" t="n">
        <v>3.4</v>
      </c>
      <c r="AE18" s="36" t="n">
        <v>6.9</v>
      </c>
      <c r="AF18" s="36" t="s">
        <v>1730</v>
      </c>
      <c r="AG18" s="36" t="n">
        <v>3.8</v>
      </c>
      <c r="AH18" s="36" t="n">
        <v>7.2</v>
      </c>
      <c r="AI18" s="36" t="n">
        <v>5.8</v>
      </c>
      <c r="AJ18" s="36" t="n">
        <v>6.4</v>
      </c>
      <c r="AK18" s="36" t="n">
        <v>4.4</v>
      </c>
      <c r="AL18" s="36" t="n">
        <v>5.7</v>
      </c>
      <c r="AM18" s="36" t="n">
        <v>7.1</v>
      </c>
      <c r="AN18" s="36" t="n">
        <v>2.5</v>
      </c>
      <c r="AO18" s="36" t="s">
        <v>1730</v>
      </c>
      <c r="AP18" s="36" t="n">
        <v>7.2</v>
      </c>
      <c r="AQ18" s="36" t="n">
        <v>1.5</v>
      </c>
      <c r="AR18" s="36" t="n">
        <v>4.4</v>
      </c>
      <c r="AS18" s="36" t="n">
        <v>5.2</v>
      </c>
      <c r="AT18" s="36" t="n">
        <v>9.4</v>
      </c>
      <c r="AU18" s="36" t="n">
        <v>5.9</v>
      </c>
      <c r="AV18" s="36" t="n">
        <v>1.5</v>
      </c>
      <c r="AW18" s="36" t="n">
        <v>3.1</v>
      </c>
      <c r="AX18" s="36" t="n">
        <v>9.199999999999999</v>
      </c>
      <c r="AY18" s="36" t="n">
        <v>4.8</v>
      </c>
      <c r="AZ18" s="36" t="s">
        <v>1730</v>
      </c>
      <c r="BA18" s="36" t="s">
        <v>1730</v>
      </c>
      <c r="BB18" s="36" t="n">
        <v>8.5</v>
      </c>
      <c r="BC18" s="36" t="n">
        <v>5.7</v>
      </c>
      <c r="BD18" s="36" t="n">
        <v>6.3</v>
      </c>
      <c r="BE18" s="36" t="s">
        <v>1730</v>
      </c>
      <c r="BF18" s="36" t="n">
        <v>9.199999999999999</v>
      </c>
      <c r="BG18" s="36" t="n">
        <v>5.6</v>
      </c>
      <c r="BH18" s="36" t="n">
        <v>8.300000000000001</v>
      </c>
      <c r="BI18" s="36" t="n">
        <v>7.4</v>
      </c>
      <c r="BJ18" s="36" t="n">
        <v>1.4</v>
      </c>
      <c r="BK18" s="36" t="s">
        <v>1730</v>
      </c>
      <c r="BL18" s="36" t="n">
        <v>9.1</v>
      </c>
      <c r="BM18" s="36" t="n">
        <v>5.9</v>
      </c>
      <c r="BN18" s="36" t="s">
        <v>1897</v>
      </c>
      <c r="BO18" s="36" t="s">
        <v>2182</v>
      </c>
      <c r="BP18" s="36" t="s">
        <v>1730</v>
      </c>
      <c r="BQ18" s="36" t="s">
        <v>1859</v>
      </c>
      <c r="BR18" s="36" t="s">
        <v>1807</v>
      </c>
      <c r="BS18" s="36" t="s">
        <v>1807</v>
      </c>
      <c r="BT18" s="36" t="s">
        <v>1808</v>
      </c>
      <c r="BU18" s="36" t="s">
        <v>1809</v>
      </c>
      <c r="BV18" s="36" t="n">
        <v>4593</v>
      </c>
      <c r="BW18" s="36" t="s">
        <v>121</v>
      </c>
      <c r="BX18" s="36" t="s">
        <v>1810</v>
      </c>
      <c r="BY18" s="36" t="s">
        <v>1792</v>
      </c>
    </row>
    <row r="19" spans="1:77">
      <c r="A19" s="36" t="n">
        <v>413591</v>
      </c>
      <c r="B19" s="36" t="s">
        <v>313</v>
      </c>
      <c r="C19" s="36" t="s">
        <v>309</v>
      </c>
      <c r="D19" s="36">
        <f>VLOOKUP(C19,原始数据!$A$4:$B$133,2,0)</f>
        <v/>
      </c>
      <c r="E19" s="179" t="s">
        <v>1811</v>
      </c>
      <c r="F19" s="36" t="n">
        <v>3.7</v>
      </c>
      <c r="G19" s="36" t="n">
        <v>8.5</v>
      </c>
      <c r="H19" s="36" t="n">
        <v>4.4</v>
      </c>
      <c r="I19" s="36" t="n">
        <v>6.4</v>
      </c>
      <c r="J19" s="36" t="s">
        <v>1730</v>
      </c>
      <c r="K19" s="36" t="n">
        <v>4.8</v>
      </c>
      <c r="L19" s="36" t="s">
        <v>1730</v>
      </c>
      <c r="M19" s="36" t="n">
        <v>3.7</v>
      </c>
      <c r="N19" s="36" t="n">
        <v>4.8</v>
      </c>
      <c r="O19" s="36" t="n">
        <v>4.1</v>
      </c>
      <c r="P19" s="36" t="n">
        <v>10</v>
      </c>
      <c r="Q19" s="36" t="n">
        <v>3.2</v>
      </c>
      <c r="R19" s="36" t="n">
        <v>9.1</v>
      </c>
      <c r="S19" s="36" t="n">
        <v>5.5</v>
      </c>
      <c r="T19" s="36" t="n">
        <v>5.9</v>
      </c>
      <c r="U19" s="36" t="n">
        <v>7</v>
      </c>
      <c r="V19" s="36" t="s">
        <v>1730</v>
      </c>
      <c r="W19" s="36" t="s">
        <v>1730</v>
      </c>
      <c r="X19" s="36" t="n">
        <v>4.6</v>
      </c>
      <c r="Y19" s="36" t="n">
        <v>5.5</v>
      </c>
      <c r="Z19" s="36" t="n">
        <v>4.8</v>
      </c>
      <c r="AA19" s="36" t="n">
        <v>5.7</v>
      </c>
      <c r="AB19" s="36" t="n">
        <v>3.8</v>
      </c>
      <c r="AC19" s="36" t="s">
        <v>1730</v>
      </c>
      <c r="AD19" s="36" t="n">
        <v>5.8</v>
      </c>
      <c r="AE19" s="36" t="n">
        <v>3.5</v>
      </c>
      <c r="AF19" s="36" t="s">
        <v>1730</v>
      </c>
      <c r="AG19" s="36" t="n">
        <v>5.5</v>
      </c>
      <c r="AH19" s="36" t="n">
        <v>9.1</v>
      </c>
      <c r="AI19" s="36" t="n">
        <v>10</v>
      </c>
      <c r="AJ19" s="36" t="n">
        <v>4.5</v>
      </c>
      <c r="AK19" s="36" t="n">
        <v>5.6</v>
      </c>
      <c r="AL19" s="36" t="n">
        <v>5</v>
      </c>
      <c r="AM19" s="36" t="n">
        <v>4.8</v>
      </c>
      <c r="AN19" s="36" t="n">
        <v>8.5</v>
      </c>
      <c r="AO19" s="36" t="s">
        <v>1730</v>
      </c>
      <c r="AP19" s="36" t="n">
        <v>4.7</v>
      </c>
      <c r="AQ19" s="36" t="n">
        <v>4.8</v>
      </c>
      <c r="AR19" s="36" t="n">
        <v>6.3</v>
      </c>
      <c r="AS19" s="36" t="n">
        <v>3.7</v>
      </c>
      <c r="AT19" s="36" t="n">
        <v>4.1</v>
      </c>
      <c r="AU19" s="36" t="n">
        <v>6.5</v>
      </c>
      <c r="AV19" s="36" t="n">
        <v>5.5</v>
      </c>
      <c r="AW19" s="36" t="n">
        <v>6.3</v>
      </c>
      <c r="AX19" s="36" t="n">
        <v>7.4</v>
      </c>
      <c r="AY19" s="36" t="n">
        <v>8.199999999999999</v>
      </c>
      <c r="AZ19" s="36" t="s">
        <v>1730</v>
      </c>
      <c r="BA19" s="36" t="s">
        <v>1730</v>
      </c>
      <c r="BB19" s="36" t="n">
        <v>6.9</v>
      </c>
      <c r="BC19" s="36" t="n">
        <v>4</v>
      </c>
      <c r="BD19" s="36" t="n">
        <v>6.3</v>
      </c>
      <c r="BE19" s="36" t="s">
        <v>1730</v>
      </c>
      <c r="BF19" s="36" t="n">
        <v>3.9</v>
      </c>
      <c r="BG19" s="36" t="n">
        <v>4.4</v>
      </c>
      <c r="BH19" s="36" t="n">
        <v>4.6</v>
      </c>
      <c r="BI19" s="36" t="n">
        <v>6.9</v>
      </c>
      <c r="BJ19" s="36" t="n">
        <v>3.1</v>
      </c>
      <c r="BK19" s="36" t="s">
        <v>1730</v>
      </c>
      <c r="BL19" s="36" t="n">
        <v>6.2</v>
      </c>
      <c r="BM19" s="36" t="n">
        <v>4.4</v>
      </c>
      <c r="BN19" s="36" t="s">
        <v>2186</v>
      </c>
      <c r="BO19" s="36" t="s">
        <v>1739</v>
      </c>
      <c r="BP19" s="36" t="s">
        <v>1730</v>
      </c>
      <c r="BQ19" s="36" t="s">
        <v>1739</v>
      </c>
      <c r="BR19" s="36" t="s">
        <v>1812</v>
      </c>
      <c r="BS19" s="36" t="s">
        <v>1812</v>
      </c>
      <c r="BT19" s="36" t="s">
        <v>1813</v>
      </c>
      <c r="BU19" s="36" t="s">
        <v>1814</v>
      </c>
      <c r="BV19" s="36" t="n">
        <v>4732</v>
      </c>
      <c r="BW19" s="36" t="s">
        <v>121</v>
      </c>
      <c r="BX19" s="36" t="s">
        <v>1815</v>
      </c>
      <c r="BY19" s="36" t="s">
        <v>1735</v>
      </c>
    </row>
    <row r="20" spans="1:77">
      <c r="A20" s="36" t="n">
        <v>413591</v>
      </c>
      <c r="B20" s="36" t="s">
        <v>320</v>
      </c>
      <c r="C20" s="36" t="s">
        <v>317</v>
      </c>
      <c r="D20" s="36">
        <f>VLOOKUP(C20,原始数据!$A$4:$B$133,2,0)</f>
        <v/>
      </c>
      <c r="E20" s="179" t="s">
        <v>1816</v>
      </c>
      <c r="F20" s="36" t="n">
        <v>3.7</v>
      </c>
      <c r="G20" s="36" t="n">
        <v>1</v>
      </c>
      <c r="H20" s="36" t="n">
        <v>7.2</v>
      </c>
      <c r="I20" s="36" t="n">
        <v>2.7</v>
      </c>
      <c r="J20" s="36" t="s">
        <v>1730</v>
      </c>
      <c r="K20" s="36" t="n">
        <v>5.4</v>
      </c>
      <c r="L20" s="36" t="s">
        <v>1730</v>
      </c>
      <c r="M20" s="36" t="n">
        <v>5.1</v>
      </c>
      <c r="N20" s="36" t="n">
        <v>4.8</v>
      </c>
      <c r="O20" s="36" t="n">
        <v>5.3</v>
      </c>
      <c r="P20" s="36" t="n">
        <v>8.5</v>
      </c>
      <c r="Q20" s="36" t="n">
        <v>6.9</v>
      </c>
      <c r="R20" s="36" t="n">
        <v>8.1</v>
      </c>
      <c r="S20" s="36" t="n">
        <v>2.4</v>
      </c>
      <c r="T20" s="36" t="n">
        <v>4.3</v>
      </c>
      <c r="U20" s="36" t="n">
        <v>3.7</v>
      </c>
      <c r="V20" s="36" t="s">
        <v>1730</v>
      </c>
      <c r="W20" s="36" t="s">
        <v>1730</v>
      </c>
      <c r="X20" s="36" t="n">
        <v>5.8</v>
      </c>
      <c r="Y20" s="36" t="n">
        <v>3.7</v>
      </c>
      <c r="Z20" s="36" t="n">
        <v>2.9</v>
      </c>
      <c r="AA20" s="36" t="n">
        <v>5.7</v>
      </c>
      <c r="AB20" s="36" t="n">
        <v>5.2</v>
      </c>
      <c r="AC20" s="36" t="s">
        <v>1730</v>
      </c>
      <c r="AD20" s="36" t="n">
        <v>2.2</v>
      </c>
      <c r="AE20" s="36" t="n">
        <v>3.5</v>
      </c>
      <c r="AF20" s="36" t="s">
        <v>1730</v>
      </c>
      <c r="AG20" s="36" t="n">
        <v>3.8</v>
      </c>
      <c r="AH20" s="36" t="n">
        <v>9.1</v>
      </c>
      <c r="AI20" s="36" t="n">
        <v>2.3</v>
      </c>
      <c r="AJ20" s="36" t="n">
        <v>6.4</v>
      </c>
      <c r="AK20" s="36" t="n">
        <v>8</v>
      </c>
      <c r="AL20" s="36" t="n">
        <v>3.7</v>
      </c>
      <c r="AM20" s="36" t="n">
        <v>1.8</v>
      </c>
      <c r="AN20" s="36" t="n">
        <v>1</v>
      </c>
      <c r="AO20" s="36" t="s">
        <v>1730</v>
      </c>
      <c r="AP20" s="36" t="n">
        <v>6</v>
      </c>
      <c r="AQ20" s="36" t="n">
        <v>6.7</v>
      </c>
      <c r="AR20" s="36" t="n">
        <v>8.300000000000001</v>
      </c>
      <c r="AS20" s="36" t="n">
        <v>3.5</v>
      </c>
      <c r="AT20" s="36" t="n">
        <v>4.1</v>
      </c>
      <c r="AU20" s="36" t="n">
        <v>4.4</v>
      </c>
      <c r="AV20" s="36" t="n">
        <v>3.2</v>
      </c>
      <c r="AW20" s="36" t="n">
        <v>5.7</v>
      </c>
      <c r="AX20" s="36" t="n">
        <v>8.1</v>
      </c>
      <c r="AY20" s="36" t="n">
        <v>3</v>
      </c>
      <c r="AZ20" s="36" t="s">
        <v>1730</v>
      </c>
      <c r="BA20" s="36" t="s">
        <v>1730</v>
      </c>
      <c r="BB20" s="36" t="n">
        <v>6.9</v>
      </c>
      <c r="BC20" s="36" t="n">
        <v>4</v>
      </c>
      <c r="BD20" s="36" t="n">
        <v>2.5</v>
      </c>
      <c r="BE20" s="36" t="s">
        <v>1730</v>
      </c>
      <c r="BF20" s="36" t="n">
        <v>4.2</v>
      </c>
      <c r="BG20" s="36" t="n">
        <v>2.1</v>
      </c>
      <c r="BH20" s="36" t="n">
        <v>4.4</v>
      </c>
      <c r="BI20" s="36" t="n">
        <v>4.7</v>
      </c>
      <c r="BJ20" s="36" t="n">
        <v>8.1</v>
      </c>
      <c r="BK20" s="36" t="s">
        <v>1730</v>
      </c>
      <c r="BL20" s="36" t="n">
        <v>4.1</v>
      </c>
      <c r="BM20" s="36" t="n">
        <v>5.9</v>
      </c>
      <c r="BN20" s="36" t="s">
        <v>2185</v>
      </c>
      <c r="BO20" s="36" t="s">
        <v>1739</v>
      </c>
      <c r="BP20" s="36" t="s">
        <v>1730</v>
      </c>
      <c r="BQ20" s="36" t="s">
        <v>2191</v>
      </c>
      <c r="BR20" s="36" t="s">
        <v>1817</v>
      </c>
      <c r="BS20" s="36" t="s">
        <v>1817</v>
      </c>
      <c r="BT20" s="36" t="s">
        <v>1818</v>
      </c>
      <c r="BU20" s="36" t="s">
        <v>1819</v>
      </c>
      <c r="BV20" s="36" t="n">
        <v>5598</v>
      </c>
      <c r="BW20" s="36" t="s">
        <v>121</v>
      </c>
      <c r="BX20" s="36" t="s">
        <v>1797</v>
      </c>
      <c r="BY20" s="36" t="s">
        <v>1798</v>
      </c>
    </row>
    <row r="21" spans="1:77">
      <c r="A21" s="36" t="n">
        <v>413591</v>
      </c>
      <c r="B21" s="36" t="s">
        <v>329</v>
      </c>
      <c r="C21" s="36" t="s">
        <v>326</v>
      </c>
      <c r="D21" s="36">
        <f>VLOOKUP(C21,原始数据!$A$4:$B$133,2,0)</f>
        <v/>
      </c>
      <c r="E21" s="179" t="s">
        <v>1803</v>
      </c>
      <c r="F21" s="36" t="n">
        <v>7.3</v>
      </c>
      <c r="G21" s="36" t="n">
        <v>4.5</v>
      </c>
      <c r="H21" s="36" t="n">
        <v>9.1</v>
      </c>
      <c r="I21" s="36" t="n">
        <v>4.9</v>
      </c>
      <c r="J21" s="36" t="s">
        <v>1730</v>
      </c>
      <c r="K21" s="36" t="n">
        <v>7.2</v>
      </c>
      <c r="L21" s="36" t="s">
        <v>1730</v>
      </c>
      <c r="M21" s="36" t="n">
        <v>3.7</v>
      </c>
      <c r="N21" s="36" t="n">
        <v>4.8</v>
      </c>
      <c r="O21" s="36" t="n">
        <v>4.1</v>
      </c>
      <c r="P21" s="36" t="n">
        <v>10</v>
      </c>
      <c r="Q21" s="36" t="n">
        <v>5</v>
      </c>
      <c r="R21" s="36" t="n">
        <v>4.4</v>
      </c>
      <c r="S21" s="36" t="n">
        <v>4.9</v>
      </c>
      <c r="T21" s="36" t="n">
        <v>5.9</v>
      </c>
      <c r="U21" s="36" t="n">
        <v>3.3</v>
      </c>
      <c r="V21" s="36" t="s">
        <v>1730</v>
      </c>
      <c r="W21" s="36" t="s">
        <v>1730</v>
      </c>
      <c r="X21" s="36" t="n">
        <v>5.2</v>
      </c>
      <c r="Y21" s="36" t="n">
        <v>5.5</v>
      </c>
      <c r="Z21" s="36" t="n">
        <v>4.8</v>
      </c>
      <c r="AA21" s="36" t="n">
        <v>7.5</v>
      </c>
      <c r="AB21" s="36" t="n">
        <v>3.8</v>
      </c>
      <c r="AC21" s="36" t="s">
        <v>1730</v>
      </c>
      <c r="AD21" s="36" t="n">
        <v>4</v>
      </c>
      <c r="AE21" s="36" t="n">
        <v>5.5</v>
      </c>
      <c r="AF21" s="36" t="s">
        <v>1730</v>
      </c>
      <c r="AG21" s="36" t="n">
        <v>3.8</v>
      </c>
      <c r="AH21" s="36" t="n">
        <v>8.1</v>
      </c>
      <c r="AI21" s="36" t="n">
        <v>6.8</v>
      </c>
      <c r="AJ21" s="36" t="n">
        <v>4.5</v>
      </c>
      <c r="AK21" s="36" t="n">
        <v>8</v>
      </c>
      <c r="AL21" s="36" t="n">
        <v>5.6</v>
      </c>
      <c r="AM21" s="36" t="n">
        <v>5.4</v>
      </c>
      <c r="AN21" s="36" t="n">
        <v>4.5</v>
      </c>
      <c r="AO21" s="36" t="s">
        <v>1730</v>
      </c>
      <c r="AP21" s="36" t="n">
        <v>6.9</v>
      </c>
      <c r="AQ21" s="36" t="n">
        <v>5.7</v>
      </c>
      <c r="AR21" s="36" t="n">
        <v>6.3</v>
      </c>
      <c r="AS21" s="36" t="n">
        <v>3.8</v>
      </c>
      <c r="AT21" s="36" t="n">
        <v>6.1</v>
      </c>
      <c r="AU21" s="36" t="n">
        <v>3.8</v>
      </c>
      <c r="AV21" s="36" t="n">
        <v>2.6</v>
      </c>
      <c r="AW21" s="36" t="n">
        <v>3.8</v>
      </c>
      <c r="AX21" s="36" t="n">
        <v>7.5</v>
      </c>
      <c r="AY21" s="36" t="n">
        <v>4.8</v>
      </c>
      <c r="AZ21" s="36" t="s">
        <v>1730</v>
      </c>
      <c r="BA21" s="36" t="s">
        <v>1730</v>
      </c>
      <c r="BB21" s="36" t="n">
        <v>8</v>
      </c>
      <c r="BC21" s="36" t="n">
        <v>4</v>
      </c>
      <c r="BD21" s="36" t="n">
        <v>6.3</v>
      </c>
      <c r="BE21" s="36" t="s">
        <v>1730</v>
      </c>
      <c r="BF21" s="36" t="n">
        <v>5.3</v>
      </c>
      <c r="BG21" s="36" t="n">
        <v>5.6</v>
      </c>
      <c r="BH21" s="36" t="n">
        <v>4.9</v>
      </c>
      <c r="BI21" s="36" t="n">
        <v>3.6</v>
      </c>
      <c r="BJ21" s="36" t="n">
        <v>6.5</v>
      </c>
      <c r="BK21" s="36" t="s">
        <v>1730</v>
      </c>
      <c r="BL21" s="36" t="n">
        <v>4.8</v>
      </c>
      <c r="BM21" s="36" t="n">
        <v>8.800000000000001</v>
      </c>
      <c r="BN21" s="36" t="s">
        <v>2188</v>
      </c>
      <c r="BO21" s="36" t="s">
        <v>1739</v>
      </c>
      <c r="BP21" s="36" t="s">
        <v>1730</v>
      </c>
      <c r="BQ21" s="36" t="s">
        <v>2184</v>
      </c>
      <c r="BR21" s="36" t="s">
        <v>1820</v>
      </c>
      <c r="BS21" s="36" t="s">
        <v>1820</v>
      </c>
      <c r="BT21" s="36" t="s">
        <v>1821</v>
      </c>
      <c r="BU21" s="36" t="s">
        <v>1822</v>
      </c>
      <c r="BV21" s="36" t="n">
        <v>4567</v>
      </c>
      <c r="BW21" s="36" t="s">
        <v>121</v>
      </c>
      <c r="BX21" s="36" t="s">
        <v>1775</v>
      </c>
      <c r="BY21" s="36" t="s">
        <v>1765</v>
      </c>
    </row>
    <row r="22" spans="1:77">
      <c r="A22" s="36" t="n">
        <v>413591</v>
      </c>
      <c r="B22" s="36" t="s">
        <v>338</v>
      </c>
      <c r="C22" s="36" t="s">
        <v>333</v>
      </c>
      <c r="D22" s="36">
        <f>VLOOKUP(C22,原始数据!$A$4:$B$133,2,0)</f>
        <v/>
      </c>
      <c r="E22" s="179" t="s">
        <v>1784</v>
      </c>
      <c r="F22" s="36" t="n">
        <v>5.5</v>
      </c>
      <c r="G22" s="36" t="n">
        <v>8.5</v>
      </c>
      <c r="H22" s="36" t="n">
        <v>7.2</v>
      </c>
      <c r="I22" s="36" t="n">
        <v>7.8</v>
      </c>
      <c r="J22" s="36" t="s">
        <v>1730</v>
      </c>
      <c r="K22" s="36" t="n">
        <v>6</v>
      </c>
      <c r="L22" s="36" t="s">
        <v>1730</v>
      </c>
      <c r="M22" s="36" t="n">
        <v>4.4</v>
      </c>
      <c r="N22" s="36" t="n">
        <v>6.6</v>
      </c>
      <c r="O22" s="36" t="n">
        <v>7.1</v>
      </c>
      <c r="P22" s="36" t="n">
        <v>10</v>
      </c>
      <c r="Q22" s="36" t="n">
        <v>10</v>
      </c>
      <c r="R22" s="36" t="n">
        <v>8.1</v>
      </c>
      <c r="S22" s="36" t="n">
        <v>8.1</v>
      </c>
      <c r="T22" s="36" t="n">
        <v>5.9</v>
      </c>
      <c r="U22" s="36" t="n">
        <v>8.1</v>
      </c>
      <c r="V22" s="36" t="s">
        <v>1730</v>
      </c>
      <c r="W22" s="36" t="s">
        <v>1730</v>
      </c>
      <c r="X22" s="36" t="n">
        <v>6.3</v>
      </c>
      <c r="Y22" s="36" t="n">
        <v>5.5</v>
      </c>
      <c r="Z22" s="36" t="n">
        <v>6.6</v>
      </c>
      <c r="AA22" s="36" t="n">
        <v>7.5</v>
      </c>
      <c r="AB22" s="36" t="n">
        <v>8</v>
      </c>
      <c r="AC22" s="36" t="s">
        <v>1730</v>
      </c>
      <c r="AD22" s="36" t="n">
        <v>3.4</v>
      </c>
      <c r="AE22" s="36" t="n">
        <v>8.300000000000001</v>
      </c>
      <c r="AF22" s="36" t="s">
        <v>1730</v>
      </c>
      <c r="AG22" s="36" t="n">
        <v>5.5</v>
      </c>
      <c r="AH22" s="36" t="n">
        <v>9.1</v>
      </c>
      <c r="AI22" s="36" t="n">
        <v>10</v>
      </c>
      <c r="AJ22" s="36" t="n">
        <v>4.5</v>
      </c>
      <c r="AK22" s="36" t="n">
        <v>6.8</v>
      </c>
      <c r="AL22" s="36" t="n">
        <v>4.6</v>
      </c>
      <c r="AM22" s="36" t="n">
        <v>9.5</v>
      </c>
      <c r="AN22" s="36" t="n">
        <v>8.5</v>
      </c>
      <c r="AO22" s="36" t="s">
        <v>1730</v>
      </c>
      <c r="AP22" s="36" t="n">
        <v>6.3</v>
      </c>
      <c r="AQ22" s="36" t="n">
        <v>5.5</v>
      </c>
      <c r="AR22" s="36" t="n">
        <v>8.300000000000001</v>
      </c>
      <c r="AS22" s="36" t="n">
        <v>6.3</v>
      </c>
      <c r="AT22" s="36" t="n">
        <v>8.1</v>
      </c>
      <c r="AU22" s="36" t="n">
        <v>7.8</v>
      </c>
      <c r="AV22" s="36" t="n">
        <v>3.8</v>
      </c>
      <c r="AW22" s="36" t="n">
        <v>3.8</v>
      </c>
      <c r="AX22" s="36" t="n">
        <v>9</v>
      </c>
      <c r="AY22" s="36" t="n">
        <v>4.8</v>
      </c>
      <c r="AZ22" s="36" t="s">
        <v>1730</v>
      </c>
      <c r="BA22" s="36" t="s">
        <v>1730</v>
      </c>
      <c r="BB22" s="36" t="n">
        <v>6.9</v>
      </c>
      <c r="BC22" s="36" t="n">
        <v>4</v>
      </c>
      <c r="BD22" s="36" t="n">
        <v>8.199999999999999</v>
      </c>
      <c r="BE22" s="36" t="s">
        <v>1730</v>
      </c>
      <c r="BF22" s="36" t="n">
        <v>8.4</v>
      </c>
      <c r="BG22" s="36" t="n">
        <v>4.4</v>
      </c>
      <c r="BH22" s="36" t="n">
        <v>6.4</v>
      </c>
      <c r="BI22" s="36" t="n">
        <v>5.8</v>
      </c>
      <c r="BJ22" s="36" t="n">
        <v>4.8</v>
      </c>
      <c r="BK22" s="36" t="s">
        <v>1730</v>
      </c>
      <c r="BL22" s="36" t="n">
        <v>8.4</v>
      </c>
      <c r="BM22" s="36" t="n">
        <v>6.5</v>
      </c>
      <c r="BN22" s="36" t="s">
        <v>1897</v>
      </c>
      <c r="BO22" s="36" t="s">
        <v>2184</v>
      </c>
      <c r="BP22" s="36" t="s">
        <v>1730</v>
      </c>
      <c r="BQ22" s="36" t="s">
        <v>1859</v>
      </c>
      <c r="BR22" s="36" t="s">
        <v>1823</v>
      </c>
      <c r="BS22" s="36" t="s">
        <v>1823</v>
      </c>
      <c r="BT22" s="36" t="s">
        <v>1824</v>
      </c>
      <c r="BU22" s="36" t="s">
        <v>1825</v>
      </c>
      <c r="BV22" s="36" t="n">
        <v>2079</v>
      </c>
      <c r="BW22" s="36" t="s">
        <v>335</v>
      </c>
      <c r="BX22" s="36" t="s">
        <v>1815</v>
      </c>
      <c r="BY22" s="36" t="s">
        <v>1798</v>
      </c>
    </row>
    <row r="23" spans="1:77">
      <c r="A23" s="36" t="n">
        <v>413591</v>
      </c>
      <c r="B23" s="36" t="s">
        <v>345</v>
      </c>
      <c r="C23" s="36" t="s">
        <v>342</v>
      </c>
      <c r="D23" s="36">
        <f>VLOOKUP(C23,原始数据!$A$4:$B$133,2,0)</f>
        <v/>
      </c>
      <c r="E23" s="179" t="s">
        <v>1826</v>
      </c>
      <c r="F23" s="36" t="n">
        <v>5.5</v>
      </c>
      <c r="G23" s="36" t="n">
        <v>6.5</v>
      </c>
      <c r="H23" s="36" t="n">
        <v>6.2</v>
      </c>
      <c r="I23" s="36" t="n">
        <v>8.199999999999999</v>
      </c>
      <c r="J23" s="36" t="s">
        <v>1730</v>
      </c>
      <c r="K23" s="36" t="n">
        <v>8.9</v>
      </c>
      <c r="L23" s="36" t="s">
        <v>1730</v>
      </c>
      <c r="M23" s="36" t="n">
        <v>2.2</v>
      </c>
      <c r="N23" s="36" t="n">
        <v>6.6</v>
      </c>
      <c r="O23" s="36" t="n">
        <v>7.1</v>
      </c>
      <c r="P23" s="36" t="n">
        <v>8.5</v>
      </c>
      <c r="Q23" s="36" t="n">
        <v>3.2</v>
      </c>
      <c r="R23" s="36" t="n">
        <v>6.2</v>
      </c>
      <c r="S23" s="36" t="n">
        <v>9.300000000000001</v>
      </c>
      <c r="T23" s="36" t="n">
        <v>7.5</v>
      </c>
      <c r="U23" s="36" t="n">
        <v>5.6</v>
      </c>
      <c r="V23" s="36" t="s">
        <v>1730</v>
      </c>
      <c r="W23" s="36" t="s">
        <v>1730</v>
      </c>
      <c r="X23" s="36" t="n">
        <v>7.5</v>
      </c>
      <c r="Y23" s="36" t="n">
        <v>4.6</v>
      </c>
      <c r="Z23" s="36" t="n">
        <v>4.7</v>
      </c>
      <c r="AA23" s="36" t="n">
        <v>5.7</v>
      </c>
      <c r="AB23" s="36" t="n">
        <v>8.699999999999999</v>
      </c>
      <c r="AC23" s="36" t="s">
        <v>1730</v>
      </c>
      <c r="AD23" s="36" t="n">
        <v>7.7</v>
      </c>
      <c r="AE23" s="36" t="n">
        <v>6.9</v>
      </c>
      <c r="AF23" s="36" t="s">
        <v>1730</v>
      </c>
      <c r="AG23" s="36" t="n">
        <v>5.5</v>
      </c>
      <c r="AH23" s="36" t="n">
        <v>8.1</v>
      </c>
      <c r="AI23" s="36" t="n">
        <v>7.1</v>
      </c>
      <c r="AJ23" s="36" t="n">
        <v>4.5</v>
      </c>
      <c r="AK23" s="36" t="n">
        <v>8</v>
      </c>
      <c r="AL23" s="36" t="n">
        <v>6.1</v>
      </c>
      <c r="AM23" s="36" t="n">
        <v>8.300000000000001</v>
      </c>
      <c r="AN23" s="36" t="n">
        <v>4.5</v>
      </c>
      <c r="AO23" s="36" t="s">
        <v>1730</v>
      </c>
      <c r="AP23" s="36" t="n">
        <v>6.9</v>
      </c>
      <c r="AQ23" s="36" t="n">
        <v>8.800000000000001</v>
      </c>
      <c r="AR23" s="36" t="n">
        <v>8.300000000000001</v>
      </c>
      <c r="AS23" s="36" t="n">
        <v>4.6</v>
      </c>
      <c r="AT23" s="36" t="n">
        <v>7.4</v>
      </c>
      <c r="AU23" s="36" t="n">
        <v>4.9</v>
      </c>
      <c r="AV23" s="36" t="n">
        <v>2.1</v>
      </c>
      <c r="AW23" s="36" t="n">
        <v>7.6</v>
      </c>
      <c r="AX23" s="36" t="n">
        <v>8.5</v>
      </c>
      <c r="AY23" s="36" t="n">
        <v>4.8</v>
      </c>
      <c r="AZ23" s="36" t="s">
        <v>1730</v>
      </c>
      <c r="BA23" s="36" t="s">
        <v>1730</v>
      </c>
      <c r="BB23" s="36" t="n">
        <v>6.9</v>
      </c>
      <c r="BC23" s="36" t="n">
        <v>4</v>
      </c>
      <c r="BD23" s="36" t="n">
        <v>4.4</v>
      </c>
      <c r="BE23" s="36" t="s">
        <v>1730</v>
      </c>
      <c r="BF23" s="36" t="n">
        <v>8.1</v>
      </c>
      <c r="BG23" s="36" t="n">
        <v>5.6</v>
      </c>
      <c r="BH23" s="36" t="n">
        <v>7.1</v>
      </c>
      <c r="BI23" s="36" t="n">
        <v>7.4</v>
      </c>
      <c r="BJ23" s="36" t="n">
        <v>6.5</v>
      </c>
      <c r="BK23" s="36" t="s">
        <v>1730</v>
      </c>
      <c r="BL23" s="36" t="n">
        <v>6.2</v>
      </c>
      <c r="BM23" s="36" t="n">
        <v>7.3</v>
      </c>
      <c r="BN23" s="36" t="s">
        <v>1759</v>
      </c>
      <c r="BO23" s="36" t="s">
        <v>1739</v>
      </c>
      <c r="BP23" s="36" t="s">
        <v>1730</v>
      </c>
      <c r="BQ23" s="36" t="s">
        <v>2186</v>
      </c>
      <c r="BR23" s="36" t="s">
        <v>1827</v>
      </c>
      <c r="BS23" s="36" t="s">
        <v>1827</v>
      </c>
      <c r="BT23" s="36" t="s">
        <v>1828</v>
      </c>
      <c r="BU23" s="36" t="s">
        <v>1829</v>
      </c>
      <c r="BV23" s="36" t="n">
        <v>5998</v>
      </c>
      <c r="BW23" s="36" t="s">
        <v>177</v>
      </c>
      <c r="BX23" s="36" t="s">
        <v>1791</v>
      </c>
      <c r="BY23" s="36" t="s">
        <v>1750</v>
      </c>
    </row>
    <row r="24" spans="1:77">
      <c r="A24" s="36" t="n">
        <v>413591</v>
      </c>
      <c r="B24" s="36" t="s">
        <v>354</v>
      </c>
      <c r="C24" s="36" t="s">
        <v>351</v>
      </c>
      <c r="D24" s="36">
        <f>VLOOKUP(C24,原始数据!$A$4:$B$133,2,0)</f>
        <v/>
      </c>
      <c r="E24" s="179" t="s">
        <v>1784</v>
      </c>
      <c r="F24" s="36" t="n">
        <v>7.3</v>
      </c>
      <c r="G24" s="36" t="n">
        <v>2.5</v>
      </c>
      <c r="H24" s="36" t="n">
        <v>7.2</v>
      </c>
      <c r="I24" s="36" t="n">
        <v>7</v>
      </c>
      <c r="J24" s="36" t="s">
        <v>1730</v>
      </c>
      <c r="K24" s="36" t="n">
        <v>8.300000000000001</v>
      </c>
      <c r="L24" s="36" t="s">
        <v>1730</v>
      </c>
      <c r="M24" s="36" t="n">
        <v>4.4</v>
      </c>
      <c r="N24" s="36" t="n">
        <v>8.4</v>
      </c>
      <c r="O24" s="36" t="n">
        <v>8.300000000000001</v>
      </c>
      <c r="P24" s="36" t="n">
        <v>10</v>
      </c>
      <c r="Q24" s="36" t="n">
        <v>5</v>
      </c>
      <c r="R24" s="36" t="n">
        <v>8.1</v>
      </c>
      <c r="S24" s="36" t="n">
        <v>8.699999999999999</v>
      </c>
      <c r="T24" s="36" t="n">
        <v>7.5</v>
      </c>
      <c r="U24" s="36" t="n">
        <v>9.300000000000001</v>
      </c>
      <c r="V24" s="36" t="s">
        <v>1730</v>
      </c>
      <c r="W24" s="36" t="s">
        <v>1730</v>
      </c>
      <c r="X24" s="36" t="n">
        <v>8.699999999999999</v>
      </c>
      <c r="Y24" s="36" t="n">
        <v>8.199999999999999</v>
      </c>
      <c r="Z24" s="36" t="n">
        <v>8.300000000000001</v>
      </c>
      <c r="AA24" s="36" t="n">
        <v>5.7</v>
      </c>
      <c r="AB24" s="36" t="n">
        <v>8</v>
      </c>
      <c r="AC24" s="36" t="s">
        <v>1730</v>
      </c>
      <c r="AD24" s="36" t="n">
        <v>6.4</v>
      </c>
      <c r="AE24" s="36" t="n">
        <v>7.6</v>
      </c>
      <c r="AF24" s="36" t="s">
        <v>1730</v>
      </c>
      <c r="AG24" s="36" t="n">
        <v>5.5</v>
      </c>
      <c r="AH24" s="36" t="n">
        <v>9.1</v>
      </c>
      <c r="AI24" s="36" t="n">
        <v>6.8</v>
      </c>
      <c r="AJ24" s="36" t="n">
        <v>6.4</v>
      </c>
      <c r="AK24" s="36" t="n">
        <v>6.8</v>
      </c>
      <c r="AL24" s="36" t="n">
        <v>9</v>
      </c>
      <c r="AM24" s="36" t="n">
        <v>8.300000000000001</v>
      </c>
      <c r="AN24" s="36" t="n">
        <v>6.5</v>
      </c>
      <c r="AO24" s="36" t="s">
        <v>1730</v>
      </c>
      <c r="AP24" s="36" t="n">
        <v>7.6</v>
      </c>
      <c r="AQ24" s="36" t="n">
        <v>5.9</v>
      </c>
      <c r="AR24" s="36" t="n">
        <v>4.4</v>
      </c>
      <c r="AS24" s="36" t="n">
        <v>6</v>
      </c>
      <c r="AT24" s="36" t="n">
        <v>6.8</v>
      </c>
      <c r="AU24" s="36" t="n">
        <v>4.6</v>
      </c>
      <c r="AV24" s="36" t="n">
        <v>7.2</v>
      </c>
      <c r="AW24" s="36" t="n">
        <v>7.6</v>
      </c>
      <c r="AX24" s="36" t="n">
        <v>9.699999999999999</v>
      </c>
      <c r="AY24" s="36" t="n">
        <v>3</v>
      </c>
      <c r="AZ24" s="36" t="s">
        <v>1730</v>
      </c>
      <c r="BA24" s="36" t="s">
        <v>1730</v>
      </c>
      <c r="BB24" s="36" t="n">
        <v>6.9</v>
      </c>
      <c r="BC24" s="36" t="n">
        <v>7.5</v>
      </c>
      <c r="BD24" s="36" t="n">
        <v>6.3</v>
      </c>
      <c r="BE24" s="36" t="s">
        <v>1730</v>
      </c>
      <c r="BF24" s="36" t="n">
        <v>7.6</v>
      </c>
      <c r="BG24" s="36" t="n">
        <v>6.2</v>
      </c>
      <c r="BH24" s="36" t="n">
        <v>10</v>
      </c>
      <c r="BI24" s="36" t="n">
        <v>6.9</v>
      </c>
      <c r="BJ24" s="36" t="n">
        <v>6.5</v>
      </c>
      <c r="BK24" s="36" t="s">
        <v>1730</v>
      </c>
      <c r="BL24" s="36" t="n">
        <v>6.2</v>
      </c>
      <c r="BM24" s="36" t="n">
        <v>7.5</v>
      </c>
      <c r="BN24" s="36" t="s">
        <v>2188</v>
      </c>
      <c r="BO24" s="36" t="s">
        <v>1798</v>
      </c>
      <c r="BP24" s="36" t="s">
        <v>1730</v>
      </c>
      <c r="BQ24" s="36" t="s">
        <v>2186</v>
      </c>
      <c r="BR24" s="36" t="s">
        <v>1830</v>
      </c>
      <c r="BS24" s="36" t="s">
        <v>1830</v>
      </c>
      <c r="BT24" s="36" t="s">
        <v>1831</v>
      </c>
      <c r="BU24" s="36" t="s">
        <v>1832</v>
      </c>
      <c r="BV24" s="36" t="n">
        <v>5266</v>
      </c>
      <c r="BW24" s="36" t="s">
        <v>121</v>
      </c>
      <c r="BX24" s="36" t="s">
        <v>1759</v>
      </c>
      <c r="BY24" s="36" t="s">
        <v>1765</v>
      </c>
    </row>
    <row r="25" spans="1:77">
      <c r="A25" s="36" t="n">
        <v>413591</v>
      </c>
      <c r="B25" s="36" t="s">
        <v>362</v>
      </c>
      <c r="C25" s="36" t="s">
        <v>358</v>
      </c>
      <c r="D25" s="36">
        <f>VLOOKUP(C25,原始数据!$A$4:$B$133,2,0)</f>
        <v/>
      </c>
      <c r="E25" s="179" t="s">
        <v>1811</v>
      </c>
      <c r="F25" s="36" t="n">
        <v>7.3</v>
      </c>
      <c r="G25" s="36" t="n">
        <v>4.5</v>
      </c>
      <c r="H25" s="36" t="n">
        <v>6.2</v>
      </c>
      <c r="I25" s="36" t="n">
        <v>6.2</v>
      </c>
      <c r="J25" s="36" t="s">
        <v>1730</v>
      </c>
      <c r="K25" s="36" t="n">
        <v>7.7</v>
      </c>
      <c r="L25" s="36" t="s">
        <v>1730</v>
      </c>
      <c r="M25" s="36" t="n">
        <v>4.4</v>
      </c>
      <c r="N25" s="36" t="n">
        <v>10</v>
      </c>
      <c r="O25" s="36" t="n">
        <v>5.3</v>
      </c>
      <c r="P25" s="36" t="n">
        <v>10</v>
      </c>
      <c r="Q25" s="36" t="n">
        <v>6.9</v>
      </c>
      <c r="R25" s="36" t="n">
        <v>2.5</v>
      </c>
      <c r="S25" s="36" t="n">
        <v>6.2</v>
      </c>
      <c r="T25" s="36" t="n">
        <v>4.3</v>
      </c>
      <c r="U25" s="36" t="n">
        <v>1</v>
      </c>
      <c r="V25" s="36" t="s">
        <v>1730</v>
      </c>
      <c r="W25" s="36" t="s">
        <v>1730</v>
      </c>
      <c r="X25" s="36" t="n">
        <v>5.2</v>
      </c>
      <c r="Y25" s="36" t="n">
        <v>3.7</v>
      </c>
      <c r="Z25" s="36" t="n">
        <v>6.3</v>
      </c>
      <c r="AA25" s="36" t="n">
        <v>7.5</v>
      </c>
      <c r="AB25" s="36" t="n">
        <v>6.6</v>
      </c>
      <c r="AC25" s="36" t="s">
        <v>1730</v>
      </c>
      <c r="AD25" s="36" t="n">
        <v>3.4</v>
      </c>
      <c r="AE25" s="36" t="n">
        <v>6.2</v>
      </c>
      <c r="AF25" s="36" t="s">
        <v>1730</v>
      </c>
      <c r="AG25" s="36" t="n">
        <v>3.8</v>
      </c>
      <c r="AH25" s="36" t="n">
        <v>7.2</v>
      </c>
      <c r="AI25" s="36" t="n">
        <v>6.8</v>
      </c>
      <c r="AJ25" s="36" t="n">
        <v>6.4</v>
      </c>
      <c r="AK25" s="36" t="n">
        <v>8</v>
      </c>
      <c r="AL25" s="36" t="n">
        <v>4.2</v>
      </c>
      <c r="AM25" s="36" t="n">
        <v>3</v>
      </c>
      <c r="AN25" s="36" t="n">
        <v>4.5</v>
      </c>
      <c r="AO25" s="36" t="s">
        <v>1730</v>
      </c>
      <c r="AP25" s="36" t="n">
        <v>8.199999999999999</v>
      </c>
      <c r="AQ25" s="36" t="n">
        <v>4.1</v>
      </c>
      <c r="AR25" s="36" t="n">
        <v>2.4</v>
      </c>
      <c r="AS25" s="36" t="n">
        <v>4.5</v>
      </c>
      <c r="AT25" s="36" t="n">
        <v>6.1</v>
      </c>
      <c r="AU25" s="36" t="n">
        <v>5.3</v>
      </c>
      <c r="AV25" s="36" t="n">
        <v>2.6</v>
      </c>
      <c r="AW25" s="36" t="n">
        <v>3.1</v>
      </c>
      <c r="AX25" s="36" t="n">
        <v>7.3</v>
      </c>
      <c r="AY25" s="36" t="n">
        <v>3</v>
      </c>
      <c r="AZ25" s="36" t="s">
        <v>1730</v>
      </c>
      <c r="BA25" s="36" t="s">
        <v>1730</v>
      </c>
      <c r="BB25" s="36" t="n">
        <v>7.4</v>
      </c>
      <c r="BC25" s="36" t="n">
        <v>5.7</v>
      </c>
      <c r="BD25" s="36" t="n">
        <v>2.5</v>
      </c>
      <c r="BE25" s="36" t="s">
        <v>1730</v>
      </c>
      <c r="BF25" s="36" t="n">
        <v>6.1</v>
      </c>
      <c r="BG25" s="36" t="n">
        <v>5.6</v>
      </c>
      <c r="BH25" s="36" t="n">
        <v>4.9</v>
      </c>
      <c r="BI25" s="36" t="n">
        <v>6.3</v>
      </c>
      <c r="BJ25" s="36" t="n">
        <v>8.1</v>
      </c>
      <c r="BK25" s="36" t="s">
        <v>1730</v>
      </c>
      <c r="BL25" s="36" t="n">
        <v>6.9</v>
      </c>
      <c r="BM25" s="36" t="n">
        <v>7.3</v>
      </c>
      <c r="BN25" s="36" t="s">
        <v>2188</v>
      </c>
      <c r="BO25" s="36" t="s">
        <v>2184</v>
      </c>
      <c r="BP25" s="36" t="s">
        <v>1730</v>
      </c>
      <c r="BQ25" s="36" t="s">
        <v>1775</v>
      </c>
      <c r="BR25" s="36" t="s">
        <v>1833</v>
      </c>
      <c r="BS25" s="36" t="s">
        <v>1833</v>
      </c>
      <c r="BT25" s="36" t="s">
        <v>1834</v>
      </c>
      <c r="BU25" s="36" t="s">
        <v>1835</v>
      </c>
      <c r="BV25" s="36" t="n">
        <v>6809</v>
      </c>
      <c r="BW25" s="36" t="s">
        <v>121</v>
      </c>
      <c r="BX25" s="36" t="s">
        <v>1764</v>
      </c>
      <c r="BY25" s="36" t="s">
        <v>1798</v>
      </c>
    </row>
    <row r="26" spans="1:77">
      <c r="A26" s="36" t="n">
        <v>413591</v>
      </c>
      <c r="B26" s="36" t="s">
        <v>370</v>
      </c>
      <c r="C26" s="36" t="s">
        <v>368</v>
      </c>
      <c r="D26" s="36">
        <f>VLOOKUP(C26,原始数据!$A$4:$B$133,2,0)</f>
        <v/>
      </c>
      <c r="E26" s="179" t="s">
        <v>1836</v>
      </c>
      <c r="F26" s="36" t="n">
        <v>7.3</v>
      </c>
      <c r="G26" s="36" t="n">
        <v>10</v>
      </c>
      <c r="H26" s="36" t="n">
        <v>5.3</v>
      </c>
      <c r="I26" s="36" t="n">
        <v>7.2</v>
      </c>
      <c r="J26" s="36" t="s">
        <v>1730</v>
      </c>
      <c r="K26" s="36" t="n">
        <v>4.2</v>
      </c>
      <c r="L26" s="36" t="s">
        <v>1730</v>
      </c>
      <c r="M26" s="36" t="n">
        <v>4.4</v>
      </c>
      <c r="N26" s="36" t="n">
        <v>6.6</v>
      </c>
      <c r="O26" s="36" t="n">
        <v>2.9</v>
      </c>
      <c r="P26" s="36" t="n">
        <v>10</v>
      </c>
      <c r="Q26" s="36" t="n">
        <v>3.2</v>
      </c>
      <c r="R26" s="36" t="n">
        <v>2.5</v>
      </c>
      <c r="S26" s="36" t="n">
        <v>8.1</v>
      </c>
      <c r="T26" s="36" t="n">
        <v>7.5</v>
      </c>
      <c r="U26" s="36" t="n">
        <v>4.4</v>
      </c>
      <c r="V26" s="36" t="s">
        <v>1730</v>
      </c>
      <c r="W26" s="36" t="s">
        <v>1730</v>
      </c>
      <c r="X26" s="36" t="n">
        <v>1</v>
      </c>
      <c r="Y26" s="36" t="n">
        <v>7.3</v>
      </c>
      <c r="Z26" s="36" t="n">
        <v>7.4</v>
      </c>
      <c r="AA26" s="36" t="n">
        <v>4</v>
      </c>
      <c r="AB26" s="36" t="n">
        <v>3.1</v>
      </c>
      <c r="AC26" s="36" t="s">
        <v>1730</v>
      </c>
      <c r="AD26" s="36" t="n">
        <v>2.2</v>
      </c>
      <c r="AE26" s="36" t="n">
        <v>4.9</v>
      </c>
      <c r="AF26" s="36" t="s">
        <v>1730</v>
      </c>
      <c r="AG26" s="36" t="n">
        <v>7.2</v>
      </c>
      <c r="AH26" s="36" t="n">
        <v>9.1</v>
      </c>
      <c r="AI26" s="36" t="n">
        <v>10</v>
      </c>
      <c r="AJ26" s="36" t="n">
        <v>6.4</v>
      </c>
      <c r="AK26" s="36" t="n">
        <v>5.6</v>
      </c>
      <c r="AL26" s="36" t="n">
        <v>7.5</v>
      </c>
      <c r="AM26" s="36" t="n">
        <v>4.8</v>
      </c>
      <c r="AN26" s="36" t="n">
        <v>6.5</v>
      </c>
      <c r="AO26" s="36" t="s">
        <v>1730</v>
      </c>
      <c r="AP26" s="36" t="n">
        <v>4.5</v>
      </c>
      <c r="AQ26" s="36" t="n">
        <v>2.7</v>
      </c>
      <c r="AR26" s="36" t="n">
        <v>4.4</v>
      </c>
      <c r="AS26" s="36" t="n">
        <v>5.5</v>
      </c>
      <c r="AT26" s="36" t="n">
        <v>1</v>
      </c>
      <c r="AU26" s="36" t="n">
        <v>3.7</v>
      </c>
      <c r="AV26" s="36" t="n">
        <v>7.2</v>
      </c>
      <c r="AW26" s="36" t="n">
        <v>5.7</v>
      </c>
      <c r="AX26" s="36" t="n">
        <v>5.9</v>
      </c>
      <c r="AY26" s="36" t="n">
        <v>4.8</v>
      </c>
      <c r="AZ26" s="36" t="s">
        <v>1730</v>
      </c>
      <c r="BA26" s="36" t="s">
        <v>1730</v>
      </c>
      <c r="BB26" s="36" t="n">
        <v>5.2</v>
      </c>
      <c r="BC26" s="36" t="n">
        <v>7.5</v>
      </c>
      <c r="BD26" s="36" t="n">
        <v>6.3</v>
      </c>
      <c r="BE26" s="36" t="s">
        <v>1730</v>
      </c>
      <c r="BF26" s="36" t="n">
        <v>2.4</v>
      </c>
      <c r="BG26" s="36" t="n">
        <v>3.3</v>
      </c>
      <c r="BH26" s="36" t="n">
        <v>4.4</v>
      </c>
      <c r="BI26" s="36" t="n">
        <v>5.2</v>
      </c>
      <c r="BJ26" s="36" t="n">
        <v>4.8</v>
      </c>
      <c r="BK26" s="36" t="s">
        <v>1730</v>
      </c>
      <c r="BL26" s="36" t="n">
        <v>5.5</v>
      </c>
      <c r="BM26" s="36" t="n">
        <v>4.3</v>
      </c>
      <c r="BN26" s="36" t="s">
        <v>2186</v>
      </c>
      <c r="BO26" s="36" t="s">
        <v>2184</v>
      </c>
      <c r="BP26" s="36" t="s">
        <v>1730</v>
      </c>
      <c r="BQ26" s="36" t="s">
        <v>1739</v>
      </c>
      <c r="BR26" s="36" t="s">
        <v>1837</v>
      </c>
      <c r="BS26" s="36" t="s">
        <v>1837</v>
      </c>
      <c r="BT26" s="36" t="s">
        <v>1838</v>
      </c>
      <c r="BU26" s="36" t="s">
        <v>1839</v>
      </c>
      <c r="BV26" s="36" t="n">
        <v>5138</v>
      </c>
      <c r="BW26" s="36" t="s">
        <v>121</v>
      </c>
      <c r="BX26" s="36" t="s">
        <v>1840</v>
      </c>
      <c r="BY26" s="36" t="s">
        <v>1841</v>
      </c>
    </row>
    <row r="27" spans="1:77">
      <c r="A27" s="36" t="n">
        <v>413591</v>
      </c>
      <c r="B27" s="36" t="s">
        <v>381</v>
      </c>
      <c r="C27" s="36" t="s">
        <v>1842</v>
      </c>
      <c r="D27" s="36">
        <f>VLOOKUP(C27,原始数据!$A$4:$B$133,2,0)</f>
        <v/>
      </c>
      <c r="E27" s="179" t="s">
        <v>1843</v>
      </c>
      <c r="F27" s="36" t="n">
        <v>7.3</v>
      </c>
      <c r="G27" s="36" t="n">
        <v>4.5</v>
      </c>
      <c r="H27" s="36" t="n">
        <v>6.2</v>
      </c>
      <c r="I27" s="36" t="n">
        <v>4.5</v>
      </c>
      <c r="J27" s="36" t="s">
        <v>1730</v>
      </c>
      <c r="K27" s="36" t="n">
        <v>6</v>
      </c>
      <c r="L27" s="36" t="s">
        <v>1730</v>
      </c>
      <c r="M27" s="36" t="n">
        <v>5.1</v>
      </c>
      <c r="N27" s="36" t="n">
        <v>6.6</v>
      </c>
      <c r="O27" s="36" t="n">
        <v>5.3</v>
      </c>
      <c r="P27" s="36" t="n">
        <v>10</v>
      </c>
      <c r="Q27" s="36" t="n">
        <v>10</v>
      </c>
      <c r="R27" s="36" t="n">
        <v>5.3</v>
      </c>
      <c r="S27" s="36" t="n">
        <v>6.8</v>
      </c>
      <c r="T27" s="36" t="n">
        <v>9.1</v>
      </c>
      <c r="U27" s="36" t="n">
        <v>5.6</v>
      </c>
      <c r="V27" s="36" t="s">
        <v>1730</v>
      </c>
      <c r="W27" s="36" t="s">
        <v>1730</v>
      </c>
      <c r="X27" s="36" t="n">
        <v>2.8</v>
      </c>
      <c r="Y27" s="36" t="n">
        <v>7.3</v>
      </c>
      <c r="Z27" s="36" t="n">
        <v>7.4</v>
      </c>
      <c r="AA27" s="36" t="n">
        <v>5.7</v>
      </c>
      <c r="AB27" s="36" t="n">
        <v>3.8</v>
      </c>
      <c r="AC27" s="36" t="s">
        <v>1730</v>
      </c>
      <c r="AD27" s="36" t="n">
        <v>4</v>
      </c>
      <c r="AE27" s="36" t="n">
        <v>3.5</v>
      </c>
      <c r="AF27" s="36" t="s">
        <v>1730</v>
      </c>
      <c r="AG27" s="36" t="n">
        <v>7.2</v>
      </c>
      <c r="AH27" s="36" t="n">
        <v>8.1</v>
      </c>
      <c r="AI27" s="36" t="n">
        <v>7.9</v>
      </c>
      <c r="AJ27" s="36" t="n">
        <v>4.5</v>
      </c>
      <c r="AK27" s="36" t="n">
        <v>3.2</v>
      </c>
      <c r="AL27" s="36" t="n">
        <v>7.8</v>
      </c>
      <c r="AM27" s="36" t="n">
        <v>4.2</v>
      </c>
      <c r="AN27" s="36" t="n">
        <v>6.5</v>
      </c>
      <c r="AO27" s="36" t="s">
        <v>1730</v>
      </c>
      <c r="AP27" s="36" t="n">
        <v>5.3</v>
      </c>
      <c r="AQ27" s="36" t="n">
        <v>8.6</v>
      </c>
      <c r="AR27" s="36" t="n">
        <v>8.300000000000001</v>
      </c>
      <c r="AS27" s="36" t="n">
        <v>5.2</v>
      </c>
      <c r="AT27" s="36" t="n">
        <v>3.4</v>
      </c>
      <c r="AU27" s="36" t="n">
        <v>8.300000000000001</v>
      </c>
      <c r="AV27" s="36" t="n">
        <v>7.2</v>
      </c>
      <c r="AW27" s="36" t="n">
        <v>6.3</v>
      </c>
      <c r="AX27" s="36" t="n">
        <v>8.1</v>
      </c>
      <c r="AY27" s="36" t="n">
        <v>10</v>
      </c>
      <c r="AZ27" s="36" t="s">
        <v>1730</v>
      </c>
      <c r="BA27" s="36" t="s">
        <v>1730</v>
      </c>
      <c r="BB27" s="36" t="n">
        <v>8</v>
      </c>
      <c r="BC27" s="36" t="n">
        <v>7.5</v>
      </c>
      <c r="BD27" s="36" t="n">
        <v>6.3</v>
      </c>
      <c r="BE27" s="36" t="s">
        <v>1730</v>
      </c>
      <c r="BF27" s="36" t="n">
        <v>3.2</v>
      </c>
      <c r="BG27" s="36" t="n">
        <v>2.1</v>
      </c>
      <c r="BH27" s="36" t="n">
        <v>4.5</v>
      </c>
      <c r="BI27" s="36" t="n">
        <v>1.5</v>
      </c>
      <c r="BJ27" s="36" t="n">
        <v>9.800000000000001</v>
      </c>
      <c r="BK27" s="36" t="s">
        <v>1730</v>
      </c>
      <c r="BL27" s="36" t="n">
        <v>3.4</v>
      </c>
      <c r="BM27" s="36" t="n">
        <v>2.8</v>
      </c>
      <c r="BN27" s="36" t="s">
        <v>1764</v>
      </c>
      <c r="BO27" s="36" t="s">
        <v>2192</v>
      </c>
      <c r="BP27" s="36" t="s">
        <v>1730</v>
      </c>
      <c r="BQ27" s="36" t="s">
        <v>2193</v>
      </c>
      <c r="BR27" s="36" t="s">
        <v>1844</v>
      </c>
      <c r="BS27" s="36" t="s">
        <v>1844</v>
      </c>
      <c r="BT27" s="36" t="s">
        <v>1845</v>
      </c>
      <c r="BU27" s="36" t="s">
        <v>1846</v>
      </c>
      <c r="BV27" s="36" t="n">
        <v>6152</v>
      </c>
      <c r="BW27" s="36" t="s">
        <v>121</v>
      </c>
      <c r="BX27" s="36" t="s">
        <v>1739</v>
      </c>
      <c r="BY27" s="36" t="s">
        <v>1750</v>
      </c>
    </row>
    <row r="28" spans="1:77">
      <c r="A28" s="36" t="n">
        <v>413591</v>
      </c>
      <c r="B28" s="36" t="s">
        <v>389</v>
      </c>
      <c r="C28" s="36" t="s">
        <v>386</v>
      </c>
      <c r="D28" s="36">
        <f>VLOOKUP(C28,原始数据!$A$4:$B$133,2,0)</f>
        <v/>
      </c>
      <c r="E28" s="179" t="s">
        <v>1799</v>
      </c>
      <c r="F28" s="36" t="n">
        <v>7.3</v>
      </c>
      <c r="G28" s="36" t="n">
        <v>8.5</v>
      </c>
      <c r="H28" s="36" t="n">
        <v>6.2</v>
      </c>
      <c r="I28" s="36" t="n">
        <v>5.2</v>
      </c>
      <c r="J28" s="36" t="s">
        <v>1730</v>
      </c>
      <c r="K28" s="36" t="n">
        <v>5.4</v>
      </c>
      <c r="L28" s="36" t="s">
        <v>1730</v>
      </c>
      <c r="M28" s="36" t="n">
        <v>1</v>
      </c>
      <c r="N28" s="36" t="n">
        <v>4.8</v>
      </c>
      <c r="O28" s="36" t="n">
        <v>7.7</v>
      </c>
      <c r="P28" s="36" t="n">
        <v>10</v>
      </c>
      <c r="Q28" s="36" t="n">
        <v>6.9</v>
      </c>
      <c r="R28" s="36" t="n">
        <v>8.1</v>
      </c>
      <c r="S28" s="36" t="n">
        <v>4.3</v>
      </c>
      <c r="T28" s="36" t="n">
        <v>5.9</v>
      </c>
      <c r="U28" s="36" t="n">
        <v>5</v>
      </c>
      <c r="V28" s="36" t="s">
        <v>1730</v>
      </c>
      <c r="W28" s="36" t="s">
        <v>1730</v>
      </c>
      <c r="X28" s="36" t="n">
        <v>4.6</v>
      </c>
      <c r="Y28" s="36" t="n">
        <v>4.6</v>
      </c>
      <c r="Z28" s="36" t="n">
        <v>4.8</v>
      </c>
      <c r="AA28" s="36" t="n">
        <v>5.7</v>
      </c>
      <c r="AB28" s="36" t="n">
        <v>5.2</v>
      </c>
      <c r="AC28" s="36" t="s">
        <v>1730</v>
      </c>
      <c r="AD28" s="36" t="n">
        <v>5.2</v>
      </c>
      <c r="AE28" s="36" t="n">
        <v>5.5</v>
      </c>
      <c r="AF28" s="36" t="s">
        <v>1730</v>
      </c>
      <c r="AG28" s="36" t="n">
        <v>5.5</v>
      </c>
      <c r="AH28" s="36" t="n">
        <v>7.2</v>
      </c>
      <c r="AI28" s="36" t="n">
        <v>10</v>
      </c>
      <c r="AJ28" s="36" t="n">
        <v>8.4</v>
      </c>
      <c r="AK28" s="36" t="n">
        <v>5.6</v>
      </c>
      <c r="AL28" s="36" t="n">
        <v>6.8</v>
      </c>
      <c r="AM28" s="36" t="n">
        <v>6.5</v>
      </c>
      <c r="AN28" s="36" t="n">
        <v>8.5</v>
      </c>
      <c r="AO28" s="36" t="s">
        <v>1730</v>
      </c>
      <c r="AP28" s="36" t="n">
        <v>7.1</v>
      </c>
      <c r="AQ28" s="36" t="n">
        <v>6.5</v>
      </c>
      <c r="AR28" s="36" t="n">
        <v>8.300000000000001</v>
      </c>
      <c r="AS28" s="36" t="n">
        <v>3.3</v>
      </c>
      <c r="AT28" s="36" t="n">
        <v>6.1</v>
      </c>
      <c r="AU28" s="36" t="n">
        <v>7.9</v>
      </c>
      <c r="AV28" s="36" t="n">
        <v>1</v>
      </c>
      <c r="AW28" s="36" t="n">
        <v>7</v>
      </c>
      <c r="AX28" s="36" t="n">
        <v>8.300000000000001</v>
      </c>
      <c r="AY28" s="36" t="n">
        <v>8.199999999999999</v>
      </c>
      <c r="AZ28" s="36" t="s">
        <v>1730</v>
      </c>
      <c r="BA28" s="36" t="s">
        <v>1730</v>
      </c>
      <c r="BB28" s="36" t="n">
        <v>6.9</v>
      </c>
      <c r="BC28" s="36" t="n">
        <v>4</v>
      </c>
      <c r="BD28" s="36" t="n">
        <v>6.3</v>
      </c>
      <c r="BE28" s="36" t="s">
        <v>1730</v>
      </c>
      <c r="BF28" s="36" t="n">
        <v>5.8</v>
      </c>
      <c r="BG28" s="36" t="n">
        <v>4.4</v>
      </c>
      <c r="BH28" s="36" t="n">
        <v>5.5</v>
      </c>
      <c r="BI28" s="36" t="n">
        <v>5.8</v>
      </c>
      <c r="BJ28" s="36" t="n">
        <v>4.8</v>
      </c>
      <c r="BK28" s="36" t="s">
        <v>1730</v>
      </c>
      <c r="BL28" s="36" t="n">
        <v>6.2</v>
      </c>
      <c r="BM28" s="36" t="n">
        <v>5.3</v>
      </c>
      <c r="BN28" s="36" t="s">
        <v>2188</v>
      </c>
      <c r="BO28" s="36" t="s">
        <v>2184</v>
      </c>
      <c r="BP28" s="36" t="s">
        <v>1730</v>
      </c>
      <c r="BQ28" s="36" t="s">
        <v>2184</v>
      </c>
      <c r="BR28" s="36" t="s">
        <v>1847</v>
      </c>
      <c r="BS28" s="36" t="s">
        <v>1847</v>
      </c>
      <c r="BT28" s="36" t="s">
        <v>1848</v>
      </c>
      <c r="BU28" s="36" t="s">
        <v>1849</v>
      </c>
      <c r="BV28" s="36" t="n">
        <v>5655</v>
      </c>
      <c r="BW28" s="36" t="s">
        <v>121</v>
      </c>
      <c r="BX28" s="36" t="s">
        <v>1815</v>
      </c>
      <c r="BY28" s="36" t="s">
        <v>1735</v>
      </c>
    </row>
    <row r="29" spans="1:77">
      <c r="A29" s="36" t="n">
        <v>413591</v>
      </c>
      <c r="B29" s="36" t="s">
        <v>399</v>
      </c>
      <c r="C29" s="36" t="s">
        <v>396</v>
      </c>
      <c r="D29" s="36">
        <f>VLOOKUP(C29,原始数据!$A$4:$B$133,2,0)</f>
        <v/>
      </c>
      <c r="E29" s="179" t="s">
        <v>1799</v>
      </c>
      <c r="F29" s="36" t="n">
        <v>5.5</v>
      </c>
      <c r="G29" s="36" t="n">
        <v>2.5</v>
      </c>
      <c r="H29" s="36" t="n">
        <v>7.2</v>
      </c>
      <c r="I29" s="36" t="n">
        <v>4.4</v>
      </c>
      <c r="J29" s="36" t="s">
        <v>1730</v>
      </c>
      <c r="K29" s="36" t="n">
        <v>3.6</v>
      </c>
      <c r="L29" s="36" t="s">
        <v>1730</v>
      </c>
      <c r="M29" s="36" t="n">
        <v>5.8</v>
      </c>
      <c r="N29" s="36" t="n">
        <v>3</v>
      </c>
      <c r="O29" s="36" t="n">
        <v>5.9</v>
      </c>
      <c r="P29" s="36" t="n">
        <v>10</v>
      </c>
      <c r="Q29" s="36" t="n">
        <v>5</v>
      </c>
      <c r="R29" s="36" t="n">
        <v>9.1</v>
      </c>
      <c r="S29" s="36" t="n">
        <v>6.2</v>
      </c>
      <c r="T29" s="36" t="n">
        <v>7.5</v>
      </c>
      <c r="U29" s="36" t="n">
        <v>4.9</v>
      </c>
      <c r="V29" s="36" t="s">
        <v>1730</v>
      </c>
      <c r="W29" s="36" t="s">
        <v>1730</v>
      </c>
      <c r="X29" s="36" t="n">
        <v>6.9</v>
      </c>
      <c r="Y29" s="36" t="n">
        <v>7.3</v>
      </c>
      <c r="Z29" s="36" t="n">
        <v>4.7</v>
      </c>
      <c r="AA29" s="36" t="n">
        <v>4</v>
      </c>
      <c r="AB29" s="36" t="n">
        <v>8</v>
      </c>
      <c r="AC29" s="36" t="s">
        <v>1730</v>
      </c>
      <c r="AD29" s="36" t="n">
        <v>5.2</v>
      </c>
      <c r="AE29" s="36" t="n">
        <v>3.5</v>
      </c>
      <c r="AF29" s="36" t="s">
        <v>1730</v>
      </c>
      <c r="AG29" s="36" t="n">
        <v>5.5</v>
      </c>
      <c r="AH29" s="36" t="n">
        <v>7.2</v>
      </c>
      <c r="AI29" s="36" t="n">
        <v>6.8</v>
      </c>
      <c r="AJ29" s="36" t="n">
        <v>8.4</v>
      </c>
      <c r="AK29" s="36" t="n">
        <v>5.6</v>
      </c>
      <c r="AL29" s="36" t="n">
        <v>6.9</v>
      </c>
      <c r="AM29" s="36" t="n">
        <v>4.2</v>
      </c>
      <c r="AN29" s="36" t="n">
        <v>6.5</v>
      </c>
      <c r="AO29" s="36" t="s">
        <v>1730</v>
      </c>
      <c r="AP29" s="36" t="n">
        <v>5.2</v>
      </c>
      <c r="AQ29" s="36" t="n">
        <v>7.2</v>
      </c>
      <c r="AR29" s="36" t="n">
        <v>6.3</v>
      </c>
      <c r="AS29" s="36" t="n">
        <v>4.7</v>
      </c>
      <c r="AT29" s="36" t="n">
        <v>6.1</v>
      </c>
      <c r="AU29" s="36" t="n">
        <v>4.1</v>
      </c>
      <c r="AV29" s="36" t="n">
        <v>2.1</v>
      </c>
      <c r="AW29" s="36" t="n">
        <v>6.3</v>
      </c>
      <c r="AX29" s="36" t="n">
        <v>8</v>
      </c>
      <c r="AY29" s="36" t="n">
        <v>4.8</v>
      </c>
      <c r="AZ29" s="36" t="s">
        <v>1730</v>
      </c>
      <c r="BA29" s="36" t="s">
        <v>1730</v>
      </c>
      <c r="BB29" s="36" t="n">
        <v>8</v>
      </c>
      <c r="BC29" s="36" t="n">
        <v>7.5</v>
      </c>
      <c r="BD29" s="36" t="n">
        <v>4.4</v>
      </c>
      <c r="BE29" s="36" t="s">
        <v>1730</v>
      </c>
      <c r="BF29" s="36" t="n">
        <v>7.9</v>
      </c>
      <c r="BG29" s="36" t="n">
        <v>4.4</v>
      </c>
      <c r="BH29" s="36" t="n">
        <v>8.5</v>
      </c>
      <c r="BI29" s="36" t="n">
        <v>4.2</v>
      </c>
      <c r="BJ29" s="36" t="n">
        <v>8.1</v>
      </c>
      <c r="BK29" s="36" t="s">
        <v>1730</v>
      </c>
      <c r="BL29" s="36" t="n">
        <v>5.5</v>
      </c>
      <c r="BM29" s="36" t="n">
        <v>5.9</v>
      </c>
      <c r="BN29" s="36" t="s">
        <v>1840</v>
      </c>
      <c r="BO29" s="36" t="s">
        <v>2182</v>
      </c>
      <c r="BP29" s="36" t="s">
        <v>1730</v>
      </c>
      <c r="BQ29" s="36" t="s">
        <v>1740</v>
      </c>
      <c r="BR29" s="36" t="s">
        <v>1850</v>
      </c>
      <c r="BS29" s="36" t="s">
        <v>1850</v>
      </c>
      <c r="BT29" s="36" t="s">
        <v>1851</v>
      </c>
      <c r="BU29" s="36" t="s">
        <v>1852</v>
      </c>
      <c r="BV29" s="36" t="n">
        <v>4820</v>
      </c>
      <c r="BW29" s="36" t="s">
        <v>121</v>
      </c>
      <c r="BX29" s="36" t="s">
        <v>1810</v>
      </c>
      <c r="BY29" s="36" t="s">
        <v>1791</v>
      </c>
    </row>
    <row r="30" spans="1:77">
      <c r="A30" s="36" t="n">
        <v>413591</v>
      </c>
      <c r="B30" s="36" t="s">
        <v>406</v>
      </c>
      <c r="C30" s="36" t="s">
        <v>403</v>
      </c>
      <c r="D30" s="36">
        <f>VLOOKUP(C30,原始数据!$A$4:$B$133,2,0)</f>
        <v/>
      </c>
      <c r="E30" s="179" t="s">
        <v>1751</v>
      </c>
      <c r="F30" s="36" t="n">
        <v>5.5</v>
      </c>
      <c r="G30" s="36" t="n">
        <v>6.5</v>
      </c>
      <c r="H30" s="36" t="n">
        <v>8.1</v>
      </c>
      <c r="I30" s="36" t="n">
        <v>7.8</v>
      </c>
      <c r="J30" s="36" t="s">
        <v>1730</v>
      </c>
      <c r="K30" s="36" t="n">
        <v>8.300000000000001</v>
      </c>
      <c r="L30" s="36" t="s">
        <v>1730</v>
      </c>
      <c r="M30" s="36" t="n">
        <v>6.6</v>
      </c>
      <c r="N30" s="36" t="n">
        <v>3</v>
      </c>
      <c r="O30" s="36" t="n">
        <v>7.1</v>
      </c>
      <c r="P30" s="36" t="n">
        <v>4.5</v>
      </c>
      <c r="Q30" s="36" t="n">
        <v>3.2</v>
      </c>
      <c r="R30" s="36" t="n">
        <v>5.3</v>
      </c>
      <c r="S30" s="36" t="n">
        <v>8.1</v>
      </c>
      <c r="T30" s="36" t="n">
        <v>2.7</v>
      </c>
      <c r="U30" s="36" t="n">
        <v>5</v>
      </c>
      <c r="V30" s="36" t="s">
        <v>1730</v>
      </c>
      <c r="W30" s="36" t="s">
        <v>1730</v>
      </c>
      <c r="X30" s="36" t="n">
        <v>8.1</v>
      </c>
      <c r="Y30" s="36" t="n">
        <v>5.5</v>
      </c>
      <c r="Z30" s="36" t="n">
        <v>2</v>
      </c>
      <c r="AA30" s="36" t="n">
        <v>5.7</v>
      </c>
      <c r="AB30" s="36" t="n">
        <v>8.699999999999999</v>
      </c>
      <c r="AC30" s="36" t="s">
        <v>1730</v>
      </c>
      <c r="AD30" s="36" t="n">
        <v>7.7</v>
      </c>
      <c r="AE30" s="36" t="n">
        <v>8.300000000000001</v>
      </c>
      <c r="AF30" s="36" t="s">
        <v>1730</v>
      </c>
      <c r="AG30" s="36" t="n">
        <v>3.8</v>
      </c>
      <c r="AH30" s="36" t="n">
        <v>8.1</v>
      </c>
      <c r="AI30" s="36" t="n">
        <v>3.9</v>
      </c>
      <c r="AJ30" s="36" t="n">
        <v>2.5</v>
      </c>
      <c r="AK30" s="36" t="n">
        <v>5.6</v>
      </c>
      <c r="AL30" s="36" t="n">
        <v>7</v>
      </c>
      <c r="AM30" s="36" t="n">
        <v>7.1</v>
      </c>
      <c r="AN30" s="36" t="n">
        <v>2.5</v>
      </c>
      <c r="AO30" s="36" t="s">
        <v>1730</v>
      </c>
      <c r="AP30" s="36" t="n">
        <v>5.5</v>
      </c>
      <c r="AQ30" s="36" t="n">
        <v>5.8</v>
      </c>
      <c r="AR30" s="36" t="n">
        <v>6.3</v>
      </c>
      <c r="AS30" s="36" t="n">
        <v>6.6</v>
      </c>
      <c r="AT30" s="36" t="n">
        <v>5.4</v>
      </c>
      <c r="AU30" s="36" t="n">
        <v>6.4</v>
      </c>
      <c r="AV30" s="36" t="n">
        <v>3.2</v>
      </c>
      <c r="AW30" s="36" t="n">
        <v>8.300000000000001</v>
      </c>
      <c r="AX30" s="36" t="n">
        <v>7.3</v>
      </c>
      <c r="AY30" s="36" t="n">
        <v>6.5</v>
      </c>
      <c r="AZ30" s="36" t="s">
        <v>1730</v>
      </c>
      <c r="BA30" s="36" t="s">
        <v>1730</v>
      </c>
      <c r="BB30" s="36" t="n">
        <v>4.6</v>
      </c>
      <c r="BC30" s="36" t="n">
        <v>4</v>
      </c>
      <c r="BD30" s="36" t="n">
        <v>2.5</v>
      </c>
      <c r="BE30" s="36" t="s">
        <v>1730</v>
      </c>
      <c r="BF30" s="36" t="n">
        <v>6.3</v>
      </c>
      <c r="BG30" s="36" t="n">
        <v>6.2</v>
      </c>
      <c r="BH30" s="36" t="n">
        <v>7.4</v>
      </c>
      <c r="BI30" s="36" t="n">
        <v>8.5</v>
      </c>
      <c r="BJ30" s="36" t="n">
        <v>3.1</v>
      </c>
      <c r="BK30" s="36" t="s">
        <v>1730</v>
      </c>
      <c r="BL30" s="36" t="n">
        <v>7.6</v>
      </c>
      <c r="BM30" s="36" t="n">
        <v>7.3</v>
      </c>
      <c r="BN30" s="36" t="s">
        <v>2183</v>
      </c>
      <c r="BO30" s="36" t="s">
        <v>1798</v>
      </c>
      <c r="BP30" s="36" t="s">
        <v>1730</v>
      </c>
      <c r="BQ30" s="36" t="s">
        <v>1739</v>
      </c>
      <c r="BR30" s="36" t="s">
        <v>1853</v>
      </c>
      <c r="BS30" s="36" t="s">
        <v>1853</v>
      </c>
      <c r="BT30" s="36" t="s">
        <v>1854</v>
      </c>
      <c r="BU30" s="36" t="s">
        <v>1855</v>
      </c>
      <c r="BV30" s="36" t="n">
        <v>6091</v>
      </c>
      <c r="BW30" s="36" t="s">
        <v>177</v>
      </c>
      <c r="BX30" s="36" t="s">
        <v>1791</v>
      </c>
      <c r="BY30" s="36" t="s">
        <v>1791</v>
      </c>
    </row>
    <row r="31" spans="1:77">
      <c r="A31" s="36" t="n">
        <v>413591</v>
      </c>
      <c r="B31" s="36" t="s">
        <v>413</v>
      </c>
      <c r="C31" s="36" t="s">
        <v>410</v>
      </c>
      <c r="D31" s="36">
        <f>VLOOKUP(C31,原始数据!$A$4:$B$133,2,0)</f>
        <v/>
      </c>
      <c r="E31" s="179" t="s">
        <v>1771</v>
      </c>
      <c r="F31" s="36" t="n">
        <v>5.5</v>
      </c>
      <c r="G31" s="36" t="n">
        <v>4.5</v>
      </c>
      <c r="H31" s="36" t="n">
        <v>6.2</v>
      </c>
      <c r="I31" s="36" t="n">
        <v>6.9</v>
      </c>
      <c r="J31" s="36" t="s">
        <v>1730</v>
      </c>
      <c r="K31" s="36" t="n">
        <v>3.6</v>
      </c>
      <c r="L31" s="36" t="s">
        <v>1730</v>
      </c>
      <c r="M31" s="36" t="n">
        <v>1</v>
      </c>
      <c r="N31" s="36" t="n">
        <v>3</v>
      </c>
      <c r="O31" s="36" t="n">
        <v>9.5</v>
      </c>
      <c r="P31" s="36" t="n">
        <v>10</v>
      </c>
      <c r="Q31" s="36" t="n">
        <v>6.9</v>
      </c>
      <c r="R31" s="36" t="n">
        <v>4.4</v>
      </c>
      <c r="S31" s="36" t="n">
        <v>9.300000000000001</v>
      </c>
      <c r="T31" s="36" t="n">
        <v>5.9</v>
      </c>
      <c r="U31" s="36" t="n">
        <v>3.6</v>
      </c>
      <c r="V31" s="36" t="s">
        <v>1730</v>
      </c>
      <c r="W31" s="36" t="s">
        <v>1730</v>
      </c>
      <c r="X31" s="36" t="n">
        <v>5.8</v>
      </c>
      <c r="Y31" s="36" t="n">
        <v>1.9</v>
      </c>
      <c r="Z31" s="36" t="n">
        <v>2</v>
      </c>
      <c r="AA31" s="36" t="n">
        <v>7.5</v>
      </c>
      <c r="AB31" s="36" t="n">
        <v>6.6</v>
      </c>
      <c r="AC31" s="36" t="s">
        <v>1730</v>
      </c>
      <c r="AD31" s="36" t="n">
        <v>6.4</v>
      </c>
      <c r="AE31" s="36" t="n">
        <v>2.1</v>
      </c>
      <c r="AF31" s="36" t="s">
        <v>1730</v>
      </c>
      <c r="AG31" s="36" t="n">
        <v>3.8</v>
      </c>
      <c r="AH31" s="36" t="n">
        <v>6.2</v>
      </c>
      <c r="AI31" s="36" t="n">
        <v>5.8</v>
      </c>
      <c r="AJ31" s="36" t="n">
        <v>2.5</v>
      </c>
      <c r="AK31" s="36" t="n">
        <v>5.6</v>
      </c>
      <c r="AL31" s="36" t="n">
        <v>5.1</v>
      </c>
      <c r="AM31" s="36" t="n">
        <v>5.9</v>
      </c>
      <c r="AN31" s="36" t="n">
        <v>2.5</v>
      </c>
      <c r="AO31" s="36" t="s">
        <v>1730</v>
      </c>
      <c r="AP31" s="36" t="n">
        <v>4</v>
      </c>
      <c r="AQ31" s="36" t="n">
        <v>6.8</v>
      </c>
      <c r="AR31" s="36" t="n">
        <v>4.4</v>
      </c>
      <c r="AS31" s="36" t="n">
        <v>1</v>
      </c>
      <c r="AT31" s="36" t="n">
        <v>8.1</v>
      </c>
      <c r="AU31" s="36" t="n">
        <v>5.7</v>
      </c>
      <c r="AV31" s="36" t="n">
        <v>2.6</v>
      </c>
      <c r="AW31" s="36" t="n">
        <v>8.300000000000001</v>
      </c>
      <c r="AX31" s="36" t="n">
        <v>9.9</v>
      </c>
      <c r="AY31" s="36" t="n">
        <v>4.8</v>
      </c>
      <c r="AZ31" s="36" t="s">
        <v>1730</v>
      </c>
      <c r="BA31" s="36" t="s">
        <v>1730</v>
      </c>
      <c r="BB31" s="36" t="n">
        <v>9.1</v>
      </c>
      <c r="BC31" s="36" t="n">
        <v>4</v>
      </c>
      <c r="BD31" s="36" t="n">
        <v>2.5</v>
      </c>
      <c r="BE31" s="36" t="s">
        <v>1730</v>
      </c>
      <c r="BF31" s="36" t="n">
        <v>8.1</v>
      </c>
      <c r="BG31" s="36" t="n">
        <v>3.8</v>
      </c>
      <c r="BH31" s="36" t="n">
        <v>7</v>
      </c>
      <c r="BI31" s="36" t="n">
        <v>5.2</v>
      </c>
      <c r="BJ31" s="36" t="n">
        <v>8.1</v>
      </c>
      <c r="BK31" s="36" t="s">
        <v>1730</v>
      </c>
      <c r="BL31" s="36" t="n">
        <v>4.8</v>
      </c>
      <c r="BM31" s="36" t="n">
        <v>5</v>
      </c>
      <c r="BN31" s="36" t="s">
        <v>1897</v>
      </c>
      <c r="BO31" s="36" t="s">
        <v>2182</v>
      </c>
      <c r="BP31" s="36" t="s">
        <v>1730</v>
      </c>
      <c r="BQ31" s="36" t="s">
        <v>1740</v>
      </c>
      <c r="BR31" s="36" t="s">
        <v>1856</v>
      </c>
      <c r="BS31" s="36" t="s">
        <v>1856</v>
      </c>
      <c r="BT31" s="36" t="s">
        <v>1857</v>
      </c>
      <c r="BU31" s="36" t="s">
        <v>1858</v>
      </c>
      <c r="BV31" s="36" t="n">
        <v>3903</v>
      </c>
      <c r="BW31" s="36" t="s">
        <v>121</v>
      </c>
      <c r="BX31" s="36" t="s">
        <v>1775</v>
      </c>
      <c r="BY31" s="36" t="s">
        <v>1859</v>
      </c>
    </row>
    <row r="32" spans="1:77">
      <c r="A32" s="36" t="n">
        <v>413591</v>
      </c>
      <c r="B32" s="36" t="s">
        <v>424</v>
      </c>
      <c r="C32" s="36" t="s">
        <v>419</v>
      </c>
      <c r="D32" s="36">
        <f>VLOOKUP(C32,原始数据!$A$4:$B$133,2,0)</f>
        <v/>
      </c>
      <c r="E32" s="179" t="s">
        <v>1766</v>
      </c>
      <c r="F32" s="36" t="n">
        <v>3.7</v>
      </c>
      <c r="G32" s="36" t="n">
        <v>6.5</v>
      </c>
      <c r="H32" s="36" t="n">
        <v>6.2</v>
      </c>
      <c r="I32" s="36" t="n">
        <v>9.699999999999999</v>
      </c>
      <c r="J32" s="36" t="s">
        <v>1730</v>
      </c>
      <c r="K32" s="36" t="n">
        <v>8.300000000000001</v>
      </c>
      <c r="L32" s="36" t="s">
        <v>1730</v>
      </c>
      <c r="M32" s="36" t="n">
        <v>6.6</v>
      </c>
      <c r="N32" s="36" t="n">
        <v>4.8</v>
      </c>
      <c r="O32" s="36" t="n">
        <v>7.1</v>
      </c>
      <c r="P32" s="36" t="n">
        <v>6.5</v>
      </c>
      <c r="Q32" s="36" t="n">
        <v>8.699999999999999</v>
      </c>
      <c r="R32" s="36" t="n">
        <v>9.1</v>
      </c>
      <c r="S32" s="36" t="n">
        <v>8.699999999999999</v>
      </c>
      <c r="T32" s="36" t="n">
        <v>7.5</v>
      </c>
      <c r="U32" s="36" t="n">
        <v>8.6</v>
      </c>
      <c r="V32" s="36" t="s">
        <v>1730</v>
      </c>
      <c r="W32" s="36" t="s">
        <v>1730</v>
      </c>
      <c r="X32" s="36" t="n">
        <v>8.699999999999999</v>
      </c>
      <c r="Y32" s="36" t="n">
        <v>4.6</v>
      </c>
      <c r="Z32" s="36" t="n">
        <v>5.6</v>
      </c>
      <c r="AA32" s="36" t="n">
        <v>7.5</v>
      </c>
      <c r="AB32" s="36" t="n">
        <v>8.699999999999999</v>
      </c>
      <c r="AC32" s="36" t="s">
        <v>1730</v>
      </c>
      <c r="AD32" s="36" t="n">
        <v>7.1</v>
      </c>
      <c r="AE32" s="36" t="n">
        <v>8.9</v>
      </c>
      <c r="AF32" s="36" t="s">
        <v>1730</v>
      </c>
      <c r="AG32" s="36" t="n">
        <v>7.2</v>
      </c>
      <c r="AH32" s="36" t="n">
        <v>7.2</v>
      </c>
      <c r="AI32" s="36" t="n">
        <v>4.2</v>
      </c>
      <c r="AJ32" s="36" t="n">
        <v>4.5</v>
      </c>
      <c r="AK32" s="36" t="n">
        <v>6.8</v>
      </c>
      <c r="AL32" s="36" t="n">
        <v>5.6</v>
      </c>
      <c r="AM32" s="36" t="n">
        <v>9.5</v>
      </c>
      <c r="AN32" s="36" t="n">
        <v>1</v>
      </c>
      <c r="AO32" s="36" t="s">
        <v>1730</v>
      </c>
      <c r="AP32" s="36" t="n">
        <v>7.5</v>
      </c>
      <c r="AQ32" s="36" t="n">
        <v>4.4</v>
      </c>
      <c r="AR32" s="36" t="n">
        <v>4.4</v>
      </c>
      <c r="AS32" s="36" t="n">
        <v>8.5</v>
      </c>
      <c r="AT32" s="36" t="n">
        <v>8.800000000000001</v>
      </c>
      <c r="AU32" s="36" t="n">
        <v>7.1</v>
      </c>
      <c r="AV32" s="36" t="n">
        <v>3.8</v>
      </c>
      <c r="AW32" s="36" t="n">
        <v>8.300000000000001</v>
      </c>
      <c r="AX32" s="36" t="n">
        <v>7.1</v>
      </c>
      <c r="AY32" s="36" t="n">
        <v>6.5</v>
      </c>
      <c r="AZ32" s="36" t="s">
        <v>1730</v>
      </c>
      <c r="BA32" s="36" t="s">
        <v>1730</v>
      </c>
      <c r="BB32" s="36" t="n">
        <v>5.2</v>
      </c>
      <c r="BC32" s="36" t="n">
        <v>5.7</v>
      </c>
      <c r="BD32" s="36" t="n">
        <v>6.3</v>
      </c>
      <c r="BE32" s="36" t="s">
        <v>1730</v>
      </c>
      <c r="BF32" s="36" t="n">
        <v>9</v>
      </c>
      <c r="BG32" s="36" t="n">
        <v>5</v>
      </c>
      <c r="BH32" s="36" t="n">
        <v>10</v>
      </c>
      <c r="BI32" s="36" t="n">
        <v>4.2</v>
      </c>
      <c r="BJ32" s="36" t="n">
        <v>3.1</v>
      </c>
      <c r="BK32" s="36" t="s">
        <v>1730</v>
      </c>
      <c r="BL32" s="36" t="n">
        <v>9.1</v>
      </c>
      <c r="BM32" s="36" t="n">
        <v>6.3</v>
      </c>
      <c r="BN32" s="36" t="s">
        <v>1750</v>
      </c>
      <c r="BO32" s="36" t="s">
        <v>1798</v>
      </c>
      <c r="BP32" s="36" t="s">
        <v>1730</v>
      </c>
      <c r="BQ32" s="36" t="s">
        <v>1859</v>
      </c>
      <c r="BR32" s="36" t="s">
        <v>1860</v>
      </c>
      <c r="BS32" s="36" t="s">
        <v>1860</v>
      </c>
      <c r="BT32" s="36" t="s">
        <v>1861</v>
      </c>
      <c r="BU32" s="36" t="s">
        <v>1862</v>
      </c>
      <c r="BV32" s="36" t="n">
        <v>1954</v>
      </c>
      <c r="BW32" s="36" t="s">
        <v>335</v>
      </c>
      <c r="BX32" s="36" t="s">
        <v>1791</v>
      </c>
      <c r="BY32" s="36" t="s">
        <v>1783</v>
      </c>
    </row>
    <row r="33" spans="1:77">
      <c r="A33" s="36" t="n">
        <v>413591</v>
      </c>
      <c r="B33" s="36" t="s">
        <v>431</v>
      </c>
      <c r="C33" s="36" t="s">
        <v>428</v>
      </c>
      <c r="D33" s="36">
        <f>VLOOKUP(C33,原始数据!$A$4:$B$133,2,0)</f>
        <v/>
      </c>
      <c r="E33" s="179" t="s">
        <v>1863</v>
      </c>
      <c r="F33" s="36" t="n">
        <v>7.3</v>
      </c>
      <c r="G33" s="36" t="n">
        <v>6.5</v>
      </c>
      <c r="H33" s="36" t="n">
        <v>8.1</v>
      </c>
      <c r="I33" s="36" t="n">
        <v>8.800000000000001</v>
      </c>
      <c r="J33" s="36" t="s">
        <v>1730</v>
      </c>
      <c r="K33" s="36" t="n">
        <v>8.300000000000001</v>
      </c>
      <c r="L33" s="36" t="s">
        <v>1730</v>
      </c>
      <c r="M33" s="36" t="n">
        <v>4.4</v>
      </c>
      <c r="N33" s="36" t="n">
        <v>8.4</v>
      </c>
      <c r="O33" s="36" t="n">
        <v>8.300000000000001</v>
      </c>
      <c r="P33" s="36" t="n">
        <v>10</v>
      </c>
      <c r="Q33" s="36" t="n">
        <v>5</v>
      </c>
      <c r="R33" s="36" t="n">
        <v>8.1</v>
      </c>
      <c r="S33" s="36" t="n">
        <v>8.1</v>
      </c>
      <c r="T33" s="36" t="n">
        <v>7.5</v>
      </c>
      <c r="U33" s="36" t="n">
        <v>6.9</v>
      </c>
      <c r="V33" s="36" t="s">
        <v>1730</v>
      </c>
      <c r="W33" s="36" t="s">
        <v>1730</v>
      </c>
      <c r="X33" s="36" t="n">
        <v>8.699999999999999</v>
      </c>
      <c r="Y33" s="36" t="n">
        <v>7.3</v>
      </c>
      <c r="Z33" s="36" t="n">
        <v>8.300000000000001</v>
      </c>
      <c r="AA33" s="36" t="n">
        <v>4</v>
      </c>
      <c r="AB33" s="36" t="n">
        <v>7.3</v>
      </c>
      <c r="AC33" s="36" t="s">
        <v>1730</v>
      </c>
      <c r="AD33" s="36" t="n">
        <v>4.6</v>
      </c>
      <c r="AE33" s="36" t="n">
        <v>5.5</v>
      </c>
      <c r="AF33" s="36" t="s">
        <v>1730</v>
      </c>
      <c r="AG33" s="36" t="n">
        <v>7.2</v>
      </c>
      <c r="AH33" s="36" t="n">
        <v>8.1</v>
      </c>
      <c r="AI33" s="36" t="n">
        <v>7.9</v>
      </c>
      <c r="AJ33" s="36" t="n">
        <v>6.4</v>
      </c>
      <c r="AK33" s="36" t="n">
        <v>6.8</v>
      </c>
      <c r="AL33" s="36" t="n">
        <v>7.8</v>
      </c>
      <c r="AM33" s="36" t="n">
        <v>8.9</v>
      </c>
      <c r="AN33" s="36" t="n">
        <v>4.5</v>
      </c>
      <c r="AO33" s="36" t="s">
        <v>1730</v>
      </c>
      <c r="AP33" s="36" t="n">
        <v>6.7</v>
      </c>
      <c r="AQ33" s="36" t="n">
        <v>5.2</v>
      </c>
      <c r="AR33" s="36" t="n">
        <v>8.300000000000001</v>
      </c>
      <c r="AS33" s="36" t="n">
        <v>5.8</v>
      </c>
      <c r="AT33" s="36" t="n">
        <v>9.4</v>
      </c>
      <c r="AU33" s="36" t="n">
        <v>5.8</v>
      </c>
      <c r="AV33" s="36" t="n">
        <v>2.1</v>
      </c>
      <c r="AW33" s="36" t="n">
        <v>6.3</v>
      </c>
      <c r="AX33" s="36" t="n">
        <v>9.1</v>
      </c>
      <c r="AY33" s="36" t="n">
        <v>3</v>
      </c>
      <c r="AZ33" s="36" t="s">
        <v>1730</v>
      </c>
      <c r="BA33" s="36" t="s">
        <v>1730</v>
      </c>
      <c r="BB33" s="36" t="n">
        <v>6.9</v>
      </c>
      <c r="BC33" s="36" t="n">
        <v>7.5</v>
      </c>
      <c r="BD33" s="36" t="n">
        <v>6.3</v>
      </c>
      <c r="BE33" s="36" t="s">
        <v>1730</v>
      </c>
      <c r="BF33" s="36" t="n">
        <v>8.9</v>
      </c>
      <c r="BG33" s="36" t="n">
        <v>5</v>
      </c>
      <c r="BH33" s="36" t="n">
        <v>8.6</v>
      </c>
      <c r="BI33" s="36" t="n">
        <v>9</v>
      </c>
      <c r="BJ33" s="36" t="n">
        <v>3.1</v>
      </c>
      <c r="BK33" s="36" t="s">
        <v>1730</v>
      </c>
      <c r="BL33" s="36" t="n">
        <v>7.6</v>
      </c>
      <c r="BM33" s="36" t="n">
        <v>7.3</v>
      </c>
      <c r="BN33" s="36" t="s">
        <v>1750</v>
      </c>
      <c r="BO33" s="36" t="s">
        <v>2184</v>
      </c>
      <c r="BP33" s="36" t="s">
        <v>1730</v>
      </c>
      <c r="BQ33" s="36" t="s">
        <v>1740</v>
      </c>
      <c r="BR33" s="36" t="s">
        <v>1864</v>
      </c>
      <c r="BS33" s="36" t="s">
        <v>1864</v>
      </c>
      <c r="BT33" s="36" t="s">
        <v>1865</v>
      </c>
      <c r="BU33" s="36" t="s">
        <v>1866</v>
      </c>
      <c r="BV33" s="36" t="n">
        <v>5204</v>
      </c>
      <c r="BW33" s="36" t="s">
        <v>177</v>
      </c>
      <c r="BX33" s="36" t="s">
        <v>1791</v>
      </c>
      <c r="BY33" s="36" t="s">
        <v>1765</v>
      </c>
    </row>
    <row r="34" spans="1:77">
      <c r="A34" s="36" t="n">
        <v>413591</v>
      </c>
      <c r="B34" s="36" t="s">
        <v>440</v>
      </c>
      <c r="C34" s="36" t="s">
        <v>437</v>
      </c>
      <c r="D34" s="36">
        <f>VLOOKUP(C34,原始数据!$A$4:$B$133,2,0)</f>
        <v/>
      </c>
      <c r="E34" s="179" t="s">
        <v>1793</v>
      </c>
      <c r="F34" s="36" t="n">
        <v>3.7</v>
      </c>
      <c r="G34" s="36" t="n">
        <v>8.5</v>
      </c>
      <c r="H34" s="36" t="n">
        <v>5.3</v>
      </c>
      <c r="I34" s="36" t="n">
        <v>6.1</v>
      </c>
      <c r="J34" s="36" t="s">
        <v>1730</v>
      </c>
      <c r="K34" s="36" t="n">
        <v>3.6</v>
      </c>
      <c r="L34" s="36" t="s">
        <v>1730</v>
      </c>
      <c r="M34" s="36" t="n">
        <v>3.7</v>
      </c>
      <c r="N34" s="36" t="n">
        <v>4.8</v>
      </c>
      <c r="O34" s="36" t="n">
        <v>8.9</v>
      </c>
      <c r="P34" s="36" t="n">
        <v>10</v>
      </c>
      <c r="Q34" s="36" t="n">
        <v>3.2</v>
      </c>
      <c r="R34" s="36" t="n">
        <v>7.2</v>
      </c>
      <c r="S34" s="36" t="n">
        <v>6.8</v>
      </c>
      <c r="T34" s="36" t="n">
        <v>2.7</v>
      </c>
      <c r="U34" s="36" t="n">
        <v>9.4</v>
      </c>
      <c r="V34" s="36" t="s">
        <v>1730</v>
      </c>
      <c r="W34" s="36" t="s">
        <v>1730</v>
      </c>
      <c r="X34" s="36" t="n">
        <v>8.1</v>
      </c>
      <c r="Y34" s="36" t="n">
        <v>4.6</v>
      </c>
      <c r="Z34" s="36" t="n">
        <v>6.5</v>
      </c>
      <c r="AA34" s="36" t="n">
        <v>4</v>
      </c>
      <c r="AB34" s="36" t="n">
        <v>7.3</v>
      </c>
      <c r="AC34" s="36" t="s">
        <v>1730</v>
      </c>
      <c r="AD34" s="36" t="n">
        <v>6.4</v>
      </c>
      <c r="AE34" s="36" t="n">
        <v>6.9</v>
      </c>
      <c r="AF34" s="36" t="s">
        <v>1730</v>
      </c>
      <c r="AG34" s="36" t="n">
        <v>7.2</v>
      </c>
      <c r="AH34" s="36" t="n">
        <v>9.1</v>
      </c>
      <c r="AI34" s="36" t="n">
        <v>10</v>
      </c>
      <c r="AJ34" s="36" t="n">
        <v>6.4</v>
      </c>
      <c r="AK34" s="36" t="n">
        <v>6.8</v>
      </c>
      <c r="AL34" s="36" t="n">
        <v>4.5</v>
      </c>
      <c r="AM34" s="36" t="n">
        <v>7.7</v>
      </c>
      <c r="AN34" s="36" t="n">
        <v>6.5</v>
      </c>
      <c r="AO34" s="36" t="s">
        <v>1730</v>
      </c>
      <c r="AP34" s="36" t="n">
        <v>4.2</v>
      </c>
      <c r="AQ34" s="36" t="n">
        <v>7.1</v>
      </c>
      <c r="AR34" s="36" t="n">
        <v>8.300000000000001</v>
      </c>
      <c r="AS34" s="36" t="n">
        <v>6.1</v>
      </c>
      <c r="AT34" s="36" t="n">
        <v>5.4</v>
      </c>
      <c r="AU34" s="36" t="n">
        <v>6.4</v>
      </c>
      <c r="AV34" s="36" t="n">
        <v>8.9</v>
      </c>
      <c r="AW34" s="36" t="n">
        <v>6.3</v>
      </c>
      <c r="AX34" s="36" t="n">
        <v>8.5</v>
      </c>
      <c r="AY34" s="36" t="n">
        <v>6.5</v>
      </c>
      <c r="AZ34" s="36" t="s">
        <v>1730</v>
      </c>
      <c r="BA34" s="36" t="s">
        <v>1730</v>
      </c>
      <c r="BB34" s="36" t="n">
        <v>4.1</v>
      </c>
      <c r="BC34" s="36" t="n">
        <v>7.5</v>
      </c>
      <c r="BD34" s="36" t="n">
        <v>6.3</v>
      </c>
      <c r="BE34" s="36" t="s">
        <v>1730</v>
      </c>
      <c r="BF34" s="36" t="n">
        <v>7</v>
      </c>
      <c r="BG34" s="36" t="n">
        <v>5.6</v>
      </c>
      <c r="BH34" s="36" t="n">
        <v>6.5</v>
      </c>
      <c r="BI34" s="36" t="n">
        <v>8.5</v>
      </c>
      <c r="BJ34" s="36" t="n">
        <v>4.8</v>
      </c>
      <c r="BK34" s="36" t="s">
        <v>1730</v>
      </c>
      <c r="BL34" s="36" t="n">
        <v>5.5</v>
      </c>
      <c r="BM34" s="36" t="n">
        <v>6.1</v>
      </c>
      <c r="BN34" s="36" t="s">
        <v>1897</v>
      </c>
      <c r="BO34" s="36" t="s">
        <v>2182</v>
      </c>
      <c r="BP34" s="36" t="s">
        <v>1730</v>
      </c>
      <c r="BQ34" s="36" t="s">
        <v>2182</v>
      </c>
      <c r="BR34" s="36" t="s">
        <v>1867</v>
      </c>
      <c r="BS34" s="36" t="s">
        <v>1867</v>
      </c>
      <c r="BT34" s="36" t="s">
        <v>1868</v>
      </c>
      <c r="BU34" s="36" t="s">
        <v>1869</v>
      </c>
      <c r="BV34" s="36" t="n">
        <v>4986</v>
      </c>
      <c r="BW34" s="36" t="s">
        <v>121</v>
      </c>
      <c r="BX34" s="36" t="s">
        <v>1797</v>
      </c>
      <c r="BY34" s="36" t="s">
        <v>1735</v>
      </c>
    </row>
    <row r="35" spans="1:77">
      <c r="A35" s="36" t="n">
        <v>413591</v>
      </c>
      <c r="B35" s="36" t="s">
        <v>449</v>
      </c>
      <c r="C35" s="36" t="s">
        <v>445</v>
      </c>
      <c r="D35" s="36">
        <f>VLOOKUP(C35,原始数据!$A$4:$B$133,2,0)</f>
        <v/>
      </c>
      <c r="E35" s="179" t="s">
        <v>1766</v>
      </c>
      <c r="F35" s="36" t="n">
        <v>7.3</v>
      </c>
      <c r="G35" s="36" t="n">
        <v>6.5</v>
      </c>
      <c r="H35" s="36" t="n">
        <v>8.1</v>
      </c>
      <c r="I35" s="36" t="n">
        <v>8.300000000000001</v>
      </c>
      <c r="J35" s="36" t="s">
        <v>1730</v>
      </c>
      <c r="K35" s="36" t="n">
        <v>5.4</v>
      </c>
      <c r="L35" s="36" t="s">
        <v>1730</v>
      </c>
      <c r="M35" s="36" t="n">
        <v>3</v>
      </c>
      <c r="N35" s="36" t="n">
        <v>3</v>
      </c>
      <c r="O35" s="36" t="n">
        <v>8.9</v>
      </c>
      <c r="P35" s="36" t="n">
        <v>6.5</v>
      </c>
      <c r="Q35" s="36" t="n">
        <v>5</v>
      </c>
      <c r="R35" s="36" t="n">
        <v>8.1</v>
      </c>
      <c r="S35" s="36" t="n">
        <v>8.699999999999999</v>
      </c>
      <c r="T35" s="36" t="n">
        <v>4.3</v>
      </c>
      <c r="U35" s="36" t="n">
        <v>5.6</v>
      </c>
      <c r="V35" s="36" t="s">
        <v>1730</v>
      </c>
      <c r="W35" s="36" t="s">
        <v>1730</v>
      </c>
      <c r="X35" s="36" t="n">
        <v>3.4</v>
      </c>
      <c r="Y35" s="36" t="n">
        <v>7.3</v>
      </c>
      <c r="Z35" s="36" t="n">
        <v>4.7</v>
      </c>
      <c r="AA35" s="36" t="n">
        <v>4</v>
      </c>
      <c r="AB35" s="36" t="n">
        <v>6.6</v>
      </c>
      <c r="AC35" s="36" t="s">
        <v>1730</v>
      </c>
      <c r="AD35" s="36" t="n">
        <v>8.9</v>
      </c>
      <c r="AE35" s="36" t="n">
        <v>2.1</v>
      </c>
      <c r="AF35" s="36" t="s">
        <v>1730</v>
      </c>
      <c r="AG35" s="36" t="n">
        <v>8.800000000000001</v>
      </c>
      <c r="AH35" s="36" t="n">
        <v>9.1</v>
      </c>
      <c r="AI35" s="36" t="n">
        <v>6</v>
      </c>
      <c r="AJ35" s="36" t="n">
        <v>6.4</v>
      </c>
      <c r="AK35" s="36" t="n">
        <v>5.6</v>
      </c>
      <c r="AL35" s="36" t="n">
        <v>7.5</v>
      </c>
      <c r="AM35" s="36" t="n">
        <v>3</v>
      </c>
      <c r="AN35" s="36" t="n">
        <v>4.5</v>
      </c>
      <c r="AO35" s="36" t="s">
        <v>1730</v>
      </c>
      <c r="AP35" s="36" t="n">
        <v>5.1</v>
      </c>
      <c r="AQ35" s="36" t="n">
        <v>7.4</v>
      </c>
      <c r="AR35" s="36" t="n">
        <v>6.3</v>
      </c>
      <c r="AS35" s="36" t="n">
        <v>4.2</v>
      </c>
      <c r="AT35" s="36" t="n">
        <v>9.4</v>
      </c>
      <c r="AU35" s="36" t="n">
        <v>5.6</v>
      </c>
      <c r="AV35" s="36" t="n">
        <v>5.5</v>
      </c>
      <c r="AW35" s="36" t="n">
        <v>5.7</v>
      </c>
      <c r="AX35" s="36" t="n">
        <v>9.4</v>
      </c>
      <c r="AY35" s="36" t="n">
        <v>4.8</v>
      </c>
      <c r="AZ35" s="36" t="s">
        <v>1730</v>
      </c>
      <c r="BA35" s="36" t="s">
        <v>1730</v>
      </c>
      <c r="BB35" s="36" t="n">
        <v>5.8</v>
      </c>
      <c r="BC35" s="36" t="n">
        <v>7.5</v>
      </c>
      <c r="BD35" s="36" t="n">
        <v>4.4</v>
      </c>
      <c r="BE35" s="36" t="s">
        <v>1730</v>
      </c>
      <c r="BF35" s="36" t="n">
        <v>7.6</v>
      </c>
      <c r="BG35" s="36" t="n">
        <v>5.6</v>
      </c>
      <c r="BH35" s="36" t="n">
        <v>5.7</v>
      </c>
      <c r="BI35" s="36" t="n">
        <v>6.9</v>
      </c>
      <c r="BJ35" s="36" t="n">
        <v>4.8</v>
      </c>
      <c r="BK35" s="36" t="s">
        <v>1730</v>
      </c>
      <c r="BL35" s="36" t="n">
        <v>7.6</v>
      </c>
      <c r="BM35" s="36" t="n">
        <v>7</v>
      </c>
      <c r="BN35" s="36" t="s">
        <v>2186</v>
      </c>
      <c r="BO35" s="36" t="s">
        <v>1798</v>
      </c>
      <c r="BP35" s="36" t="s">
        <v>1730</v>
      </c>
      <c r="BQ35" s="36" t="s">
        <v>2184</v>
      </c>
      <c r="BR35" s="36" t="s">
        <v>1870</v>
      </c>
      <c r="BS35" s="36" t="s">
        <v>1870</v>
      </c>
      <c r="BT35" s="36" t="s">
        <v>1871</v>
      </c>
      <c r="BU35" s="36" t="s">
        <v>1872</v>
      </c>
      <c r="BV35" s="36" t="n">
        <v>6475</v>
      </c>
      <c r="BW35" s="36" t="s">
        <v>121</v>
      </c>
      <c r="BX35" s="36" t="s">
        <v>1797</v>
      </c>
      <c r="BY35" s="36" t="s">
        <v>1765</v>
      </c>
    </row>
    <row r="36" spans="1:77">
      <c r="A36" s="36" t="n">
        <v>413591</v>
      </c>
      <c r="B36" s="36" t="s">
        <v>457</v>
      </c>
      <c r="C36" s="36" t="s">
        <v>453</v>
      </c>
      <c r="D36" s="36">
        <f>VLOOKUP(C36,原始数据!$A$4:$B$133,2,0)</f>
        <v/>
      </c>
      <c r="E36" s="179" t="s">
        <v>1803</v>
      </c>
      <c r="F36" s="36" t="n">
        <v>7.3</v>
      </c>
      <c r="G36" s="36" t="n">
        <v>8.5</v>
      </c>
      <c r="H36" s="36" t="n">
        <v>4.4</v>
      </c>
      <c r="I36" s="36" t="n">
        <v>2.2</v>
      </c>
      <c r="J36" s="36" t="s">
        <v>1730</v>
      </c>
      <c r="K36" s="36" t="n">
        <v>3</v>
      </c>
      <c r="L36" s="36" t="s">
        <v>1730</v>
      </c>
      <c r="M36" s="36" t="n">
        <v>3</v>
      </c>
      <c r="N36" s="36" t="n">
        <v>4.8</v>
      </c>
      <c r="O36" s="36" t="n">
        <v>4.7</v>
      </c>
      <c r="P36" s="36" t="n">
        <v>10</v>
      </c>
      <c r="Q36" s="36" t="n">
        <v>8.699999999999999</v>
      </c>
      <c r="R36" s="36" t="n">
        <v>6.2</v>
      </c>
      <c r="S36" s="36" t="n">
        <v>2.4</v>
      </c>
      <c r="T36" s="36" t="n">
        <v>9.1</v>
      </c>
      <c r="U36" s="36" t="n">
        <v>5.8</v>
      </c>
      <c r="V36" s="36" t="s">
        <v>1730</v>
      </c>
      <c r="W36" s="36" t="s">
        <v>1730</v>
      </c>
      <c r="X36" s="36" t="n">
        <v>5.2</v>
      </c>
      <c r="Y36" s="36" t="n">
        <v>4.6</v>
      </c>
      <c r="Z36" s="36" t="n">
        <v>6.5</v>
      </c>
      <c r="AA36" s="36" t="n">
        <v>5.7</v>
      </c>
      <c r="AB36" s="36" t="n">
        <v>3.8</v>
      </c>
      <c r="AC36" s="36" t="s">
        <v>1730</v>
      </c>
      <c r="AD36" s="36" t="n">
        <v>7.1</v>
      </c>
      <c r="AE36" s="36" t="n">
        <v>4.9</v>
      </c>
      <c r="AF36" s="36" t="s">
        <v>1730</v>
      </c>
      <c r="AG36" s="36" t="n">
        <v>7.2</v>
      </c>
      <c r="AH36" s="36" t="n">
        <v>7.2</v>
      </c>
      <c r="AI36" s="36" t="n">
        <v>10</v>
      </c>
      <c r="AJ36" s="36" t="n">
        <v>6.4</v>
      </c>
      <c r="AK36" s="36" t="n">
        <v>6.8</v>
      </c>
      <c r="AL36" s="36" t="n">
        <v>6.4</v>
      </c>
      <c r="AM36" s="36" t="n">
        <v>5.4</v>
      </c>
      <c r="AN36" s="36" t="n">
        <v>10</v>
      </c>
      <c r="AO36" s="36" t="s">
        <v>1730</v>
      </c>
      <c r="AP36" s="36" t="n">
        <v>4.8</v>
      </c>
      <c r="AQ36" s="36" t="n">
        <v>6.6</v>
      </c>
      <c r="AR36" s="36" t="n">
        <v>8.300000000000001</v>
      </c>
      <c r="AS36" s="36" t="n">
        <v>4.8</v>
      </c>
      <c r="AT36" s="36" t="n">
        <v>1.4</v>
      </c>
      <c r="AU36" s="36" t="n">
        <v>9.199999999999999</v>
      </c>
      <c r="AV36" s="36" t="n">
        <v>5.5</v>
      </c>
      <c r="AW36" s="36" t="n">
        <v>6.3</v>
      </c>
      <c r="AX36" s="36" t="n">
        <v>6.1</v>
      </c>
      <c r="AY36" s="36" t="n">
        <v>8.199999999999999</v>
      </c>
      <c r="AZ36" s="36" t="s">
        <v>1730</v>
      </c>
      <c r="BA36" s="36" t="s">
        <v>1730</v>
      </c>
      <c r="BB36" s="36" t="n">
        <v>5.8</v>
      </c>
      <c r="BC36" s="36" t="n">
        <v>7.5</v>
      </c>
      <c r="BD36" s="36" t="n">
        <v>6.3</v>
      </c>
      <c r="BE36" s="36" t="s">
        <v>1730</v>
      </c>
      <c r="BF36" s="36" t="n">
        <v>2.9</v>
      </c>
      <c r="BG36" s="36" t="n">
        <v>5.6</v>
      </c>
      <c r="BH36" s="36" t="n">
        <v>5.8</v>
      </c>
      <c r="BI36" s="36" t="n">
        <v>6.3</v>
      </c>
      <c r="BJ36" s="36" t="n">
        <v>3.1</v>
      </c>
      <c r="BK36" s="36" t="s">
        <v>1730</v>
      </c>
      <c r="BL36" s="36" t="n">
        <v>3.4</v>
      </c>
      <c r="BM36" s="36" t="n">
        <v>5.7</v>
      </c>
      <c r="BN36" s="36" t="s">
        <v>2187</v>
      </c>
      <c r="BO36" s="36" t="s">
        <v>2192</v>
      </c>
      <c r="BP36" s="36" t="s">
        <v>1730</v>
      </c>
      <c r="BQ36" s="36" t="s">
        <v>1739</v>
      </c>
      <c r="BR36" s="36" t="s">
        <v>1873</v>
      </c>
      <c r="BS36" s="36" t="s">
        <v>1873</v>
      </c>
      <c r="BT36" s="36" t="s">
        <v>1874</v>
      </c>
      <c r="BU36" s="36" t="s">
        <v>1875</v>
      </c>
      <c r="BV36" s="36" t="n">
        <v>4831</v>
      </c>
      <c r="BW36" s="36" t="s">
        <v>121</v>
      </c>
      <c r="BX36" s="36" t="s">
        <v>1782</v>
      </c>
      <c r="BY36" s="36" t="s">
        <v>1792</v>
      </c>
    </row>
    <row r="37" spans="1:77">
      <c r="A37" s="36" t="n">
        <v>413591</v>
      </c>
      <c r="B37" s="36" t="s">
        <v>464</v>
      </c>
      <c r="C37" s="36" t="s">
        <v>461</v>
      </c>
      <c r="D37" s="36">
        <f>VLOOKUP(C37,原始数据!$A$4:$B$133,2,0)</f>
        <v/>
      </c>
      <c r="E37" s="179" t="s">
        <v>1876</v>
      </c>
      <c r="F37" s="36" t="n">
        <v>5.5</v>
      </c>
      <c r="G37" s="36" t="n">
        <v>6.5</v>
      </c>
      <c r="H37" s="36" t="n">
        <v>8.1</v>
      </c>
      <c r="I37" s="36" t="n">
        <v>3.5</v>
      </c>
      <c r="J37" s="36" t="s">
        <v>1730</v>
      </c>
      <c r="K37" s="36" t="n">
        <v>1.9</v>
      </c>
      <c r="L37" s="36" t="s">
        <v>1730</v>
      </c>
      <c r="M37" s="36" t="n">
        <v>3.7</v>
      </c>
      <c r="N37" s="36" t="n">
        <v>4.8</v>
      </c>
      <c r="O37" s="36" t="n">
        <v>6.5</v>
      </c>
      <c r="P37" s="36" t="n">
        <v>10</v>
      </c>
      <c r="Q37" s="36" t="n">
        <v>6.9</v>
      </c>
      <c r="R37" s="36" t="n">
        <v>8.1</v>
      </c>
      <c r="S37" s="36" t="n">
        <v>3</v>
      </c>
      <c r="T37" s="36" t="n">
        <v>4.3</v>
      </c>
      <c r="U37" s="36" t="n">
        <v>6.2</v>
      </c>
      <c r="V37" s="36" t="s">
        <v>1730</v>
      </c>
      <c r="W37" s="36" t="s">
        <v>1730</v>
      </c>
      <c r="X37" s="36" t="n">
        <v>3.4</v>
      </c>
      <c r="Y37" s="36" t="n">
        <v>5.5</v>
      </c>
      <c r="Z37" s="36" t="n">
        <v>8.4</v>
      </c>
      <c r="AA37" s="36" t="n">
        <v>7.5</v>
      </c>
      <c r="AB37" s="36" t="n">
        <v>4.5</v>
      </c>
      <c r="AC37" s="36" t="s">
        <v>1730</v>
      </c>
      <c r="AD37" s="36" t="n">
        <v>5.2</v>
      </c>
      <c r="AE37" s="36" t="n">
        <v>2.8</v>
      </c>
      <c r="AF37" s="36" t="s">
        <v>1730</v>
      </c>
      <c r="AG37" s="36" t="n">
        <v>5.5</v>
      </c>
      <c r="AH37" s="36" t="n">
        <v>7.2</v>
      </c>
      <c r="AI37" s="36" t="n">
        <v>9</v>
      </c>
      <c r="AJ37" s="36" t="n">
        <v>8.4</v>
      </c>
      <c r="AK37" s="36" t="n">
        <v>5.6</v>
      </c>
      <c r="AL37" s="36" t="n">
        <v>6.6</v>
      </c>
      <c r="AM37" s="36" t="n">
        <v>5.4</v>
      </c>
      <c r="AN37" s="36" t="n">
        <v>6.5</v>
      </c>
      <c r="AO37" s="36" t="s">
        <v>1730</v>
      </c>
      <c r="AP37" s="36" t="n">
        <v>6.2</v>
      </c>
      <c r="AQ37" s="36" t="n">
        <v>5.4</v>
      </c>
      <c r="AR37" s="36" t="n">
        <v>6.3</v>
      </c>
      <c r="AS37" s="36" t="n">
        <v>3.3</v>
      </c>
      <c r="AT37" s="36" t="n">
        <v>6.1</v>
      </c>
      <c r="AU37" s="36" t="n">
        <v>9.199999999999999</v>
      </c>
      <c r="AV37" s="36" t="n">
        <v>4.4</v>
      </c>
      <c r="AW37" s="36" t="n">
        <v>7.6</v>
      </c>
      <c r="AX37" s="36" t="n">
        <v>8.300000000000001</v>
      </c>
      <c r="AY37" s="36" t="n">
        <v>8.199999999999999</v>
      </c>
      <c r="AZ37" s="36" t="s">
        <v>1730</v>
      </c>
      <c r="BA37" s="36" t="s">
        <v>1730</v>
      </c>
      <c r="BB37" s="36" t="n">
        <v>8</v>
      </c>
      <c r="BC37" s="36" t="n">
        <v>7.5</v>
      </c>
      <c r="BD37" s="36" t="n">
        <v>10</v>
      </c>
      <c r="BE37" s="36" t="s">
        <v>1730</v>
      </c>
      <c r="BF37" s="36" t="n">
        <v>5.3</v>
      </c>
      <c r="BG37" s="36" t="n">
        <v>2.7</v>
      </c>
      <c r="BH37" s="36" t="n">
        <v>3.1</v>
      </c>
      <c r="BI37" s="36" t="n">
        <v>8</v>
      </c>
      <c r="BJ37" s="36" t="n">
        <v>4.8</v>
      </c>
      <c r="BK37" s="36" t="s">
        <v>1730</v>
      </c>
      <c r="BL37" s="36" t="n">
        <v>4.1</v>
      </c>
      <c r="BM37" s="36" t="n">
        <v>5.4</v>
      </c>
      <c r="BN37" s="36" t="s">
        <v>2189</v>
      </c>
      <c r="BO37" s="36" t="s">
        <v>1739</v>
      </c>
      <c r="BP37" s="36" t="s">
        <v>1730</v>
      </c>
      <c r="BQ37" s="36" t="s">
        <v>1775</v>
      </c>
      <c r="BR37" s="36" t="s">
        <v>1877</v>
      </c>
      <c r="BS37" s="36" t="s">
        <v>1877</v>
      </c>
      <c r="BT37" s="36" t="s">
        <v>1878</v>
      </c>
      <c r="BU37" s="36" t="s">
        <v>1879</v>
      </c>
      <c r="BV37" s="36" t="n">
        <v>6139</v>
      </c>
      <c r="BW37" s="36" t="s">
        <v>121</v>
      </c>
      <c r="BX37" s="36" t="s">
        <v>1797</v>
      </c>
      <c r="BY37" s="36" t="s">
        <v>1783</v>
      </c>
    </row>
    <row r="38" spans="1:77">
      <c r="A38" s="36" t="n">
        <v>413591</v>
      </c>
      <c r="B38" s="36" t="s">
        <v>473</v>
      </c>
      <c r="C38" s="36" t="s">
        <v>470</v>
      </c>
      <c r="D38" s="36">
        <f>VLOOKUP(C38,原始数据!$A$4:$B$133,2,0)</f>
        <v/>
      </c>
      <c r="E38" s="179" t="s">
        <v>1880</v>
      </c>
      <c r="F38" s="36" t="n">
        <v>9.1</v>
      </c>
      <c r="G38" s="36" t="n">
        <v>8.5</v>
      </c>
      <c r="H38" s="36" t="n">
        <v>5.3</v>
      </c>
      <c r="I38" s="36" t="n">
        <v>8.300000000000001</v>
      </c>
      <c r="J38" s="36" t="s">
        <v>1730</v>
      </c>
      <c r="K38" s="36" t="n">
        <v>6</v>
      </c>
      <c r="L38" s="36" t="s">
        <v>1730</v>
      </c>
      <c r="M38" s="36" t="n">
        <v>5.1</v>
      </c>
      <c r="N38" s="36" t="n">
        <v>6.6</v>
      </c>
      <c r="O38" s="36" t="n">
        <v>8.9</v>
      </c>
      <c r="P38" s="36" t="n">
        <v>10</v>
      </c>
      <c r="Q38" s="36" t="n">
        <v>8.699999999999999</v>
      </c>
      <c r="R38" s="36" t="n">
        <v>8.1</v>
      </c>
      <c r="S38" s="36" t="n">
        <v>8.699999999999999</v>
      </c>
      <c r="T38" s="36" t="n">
        <v>7.5</v>
      </c>
      <c r="U38" s="36" t="n">
        <v>6.2</v>
      </c>
      <c r="V38" s="36" t="s">
        <v>1730</v>
      </c>
      <c r="W38" s="36" t="s">
        <v>1730</v>
      </c>
      <c r="X38" s="36" t="n">
        <v>8.699999999999999</v>
      </c>
      <c r="Y38" s="36" t="n">
        <v>7.3</v>
      </c>
      <c r="Z38" s="36" t="n">
        <v>7.4</v>
      </c>
      <c r="AA38" s="36" t="n">
        <v>4</v>
      </c>
      <c r="AB38" s="36" t="n">
        <v>8</v>
      </c>
      <c r="AC38" s="36" t="s">
        <v>1730</v>
      </c>
      <c r="AD38" s="36" t="n">
        <v>8.300000000000001</v>
      </c>
      <c r="AE38" s="36" t="n">
        <v>5.5</v>
      </c>
      <c r="AF38" s="36" t="s">
        <v>1730</v>
      </c>
      <c r="AG38" s="36" t="n">
        <v>7.2</v>
      </c>
      <c r="AH38" s="36" t="n">
        <v>7.2</v>
      </c>
      <c r="AI38" s="36" t="n">
        <v>7.9</v>
      </c>
      <c r="AJ38" s="36" t="n">
        <v>6.4</v>
      </c>
      <c r="AK38" s="36" t="n">
        <v>6.8</v>
      </c>
      <c r="AL38" s="36" t="n">
        <v>9.1</v>
      </c>
      <c r="AM38" s="36" t="n">
        <v>7.1</v>
      </c>
      <c r="AN38" s="36" t="n">
        <v>2.5</v>
      </c>
      <c r="AO38" s="36" t="s">
        <v>1730</v>
      </c>
      <c r="AP38" s="36" t="n">
        <v>5.4</v>
      </c>
      <c r="AQ38" s="36" t="n">
        <v>6.2</v>
      </c>
      <c r="AR38" s="36" t="n">
        <v>6.3</v>
      </c>
      <c r="AS38" s="36" t="n">
        <v>6.1</v>
      </c>
      <c r="AT38" s="36" t="n">
        <v>9.4</v>
      </c>
      <c r="AU38" s="36" t="n">
        <v>9.5</v>
      </c>
      <c r="AV38" s="36" t="n">
        <v>2.6</v>
      </c>
      <c r="AW38" s="36" t="n">
        <v>7</v>
      </c>
      <c r="AX38" s="36" t="n">
        <v>9</v>
      </c>
      <c r="AY38" s="36" t="n">
        <v>6.5</v>
      </c>
      <c r="AZ38" s="36" t="s">
        <v>1730</v>
      </c>
      <c r="BA38" s="36" t="s">
        <v>1730</v>
      </c>
      <c r="BB38" s="36" t="n">
        <v>6.9</v>
      </c>
      <c r="BC38" s="36" t="n">
        <v>7.5</v>
      </c>
      <c r="BD38" s="36" t="n">
        <v>6.3</v>
      </c>
      <c r="BE38" s="36" t="s">
        <v>1730</v>
      </c>
      <c r="BF38" s="36" t="n">
        <v>9.199999999999999</v>
      </c>
      <c r="BG38" s="36" t="n">
        <v>5.6</v>
      </c>
      <c r="BH38" s="36" t="n">
        <v>9.5</v>
      </c>
      <c r="BI38" s="36" t="n">
        <v>8.5</v>
      </c>
      <c r="BJ38" s="36" t="n">
        <v>3.1</v>
      </c>
      <c r="BK38" s="36" t="s">
        <v>1730</v>
      </c>
      <c r="BL38" s="36" t="n">
        <v>6.9</v>
      </c>
      <c r="BM38" s="36" t="n">
        <v>6.1</v>
      </c>
      <c r="BN38" s="36" t="s">
        <v>1759</v>
      </c>
      <c r="BO38" s="36" t="s">
        <v>2182</v>
      </c>
      <c r="BP38" s="36" t="s">
        <v>1730</v>
      </c>
      <c r="BQ38" s="36" t="s">
        <v>1740</v>
      </c>
      <c r="BR38" s="36" t="s">
        <v>1881</v>
      </c>
      <c r="BS38" s="36" t="s">
        <v>1881</v>
      </c>
      <c r="BT38" s="36" t="s">
        <v>1882</v>
      </c>
      <c r="BU38" s="36" t="s">
        <v>1883</v>
      </c>
      <c r="BV38" s="36" t="n">
        <v>2569</v>
      </c>
      <c r="BW38" s="36" t="s">
        <v>335</v>
      </c>
      <c r="BX38" s="36" t="s">
        <v>1775</v>
      </c>
      <c r="BY38" s="36" t="s">
        <v>1798</v>
      </c>
    </row>
    <row r="39" spans="1:77">
      <c r="A39" s="36" t="n">
        <v>413591</v>
      </c>
      <c r="B39" s="36" t="s">
        <v>481</v>
      </c>
      <c r="C39" s="36" t="s">
        <v>478</v>
      </c>
      <c r="D39" s="36">
        <f>VLOOKUP(C39,原始数据!$A$4:$B$133,2,0)</f>
        <v/>
      </c>
      <c r="E39" s="179" t="s">
        <v>1884</v>
      </c>
      <c r="F39" s="36" t="n">
        <v>7.3</v>
      </c>
      <c r="G39" s="36" t="n">
        <v>10</v>
      </c>
      <c r="H39" s="36" t="n">
        <v>7.2</v>
      </c>
      <c r="I39" s="36" t="n">
        <v>6.9</v>
      </c>
      <c r="J39" s="36" t="s">
        <v>1730</v>
      </c>
      <c r="K39" s="36" t="n">
        <v>5.4</v>
      </c>
      <c r="L39" s="36" t="s">
        <v>1730</v>
      </c>
      <c r="M39" s="36" t="n">
        <v>5.8</v>
      </c>
      <c r="N39" s="36" t="n">
        <v>4.8</v>
      </c>
      <c r="O39" s="36" t="n">
        <v>6.5</v>
      </c>
      <c r="P39" s="36" t="n">
        <v>10</v>
      </c>
      <c r="Q39" s="36" t="n">
        <v>5</v>
      </c>
      <c r="R39" s="36" t="n">
        <v>9.1</v>
      </c>
      <c r="S39" s="36" t="n">
        <v>7.4</v>
      </c>
      <c r="T39" s="36" t="n">
        <v>4.3</v>
      </c>
      <c r="U39" s="36" t="n">
        <v>7.4</v>
      </c>
      <c r="V39" s="36" t="s">
        <v>1730</v>
      </c>
      <c r="W39" s="36" t="s">
        <v>1730</v>
      </c>
      <c r="X39" s="36" t="n">
        <v>6.3</v>
      </c>
      <c r="Y39" s="36" t="n">
        <v>5.5</v>
      </c>
      <c r="Z39" s="36" t="n">
        <v>7.5</v>
      </c>
      <c r="AA39" s="36" t="n">
        <v>7.5</v>
      </c>
      <c r="AB39" s="36" t="n">
        <v>8</v>
      </c>
      <c r="AC39" s="36" t="s">
        <v>1730</v>
      </c>
      <c r="AD39" s="36" t="n">
        <v>8.300000000000001</v>
      </c>
      <c r="AE39" s="36" t="n">
        <v>6.9</v>
      </c>
      <c r="AF39" s="36" t="s">
        <v>1730</v>
      </c>
      <c r="AG39" s="36" t="n">
        <v>5.5</v>
      </c>
      <c r="AH39" s="36" t="n">
        <v>5.3</v>
      </c>
      <c r="AI39" s="36" t="n">
        <v>10</v>
      </c>
      <c r="AJ39" s="36" t="n">
        <v>6.4</v>
      </c>
      <c r="AK39" s="36" t="n">
        <v>9.300000000000001</v>
      </c>
      <c r="AL39" s="36" t="n">
        <v>7.2</v>
      </c>
      <c r="AM39" s="36" t="n">
        <v>7.7</v>
      </c>
      <c r="AN39" s="36" t="n">
        <v>6.5</v>
      </c>
      <c r="AO39" s="36" t="s">
        <v>1730</v>
      </c>
      <c r="AP39" s="36" t="n">
        <v>7</v>
      </c>
      <c r="AQ39" s="36" t="n">
        <v>7.1</v>
      </c>
      <c r="AR39" s="36" t="n">
        <v>6.3</v>
      </c>
      <c r="AS39" s="36" t="n">
        <v>6.3</v>
      </c>
      <c r="AT39" s="36" t="n">
        <v>6.1</v>
      </c>
      <c r="AU39" s="36" t="n">
        <v>5.9</v>
      </c>
      <c r="AV39" s="36" t="n">
        <v>3.2</v>
      </c>
      <c r="AW39" s="36" t="n">
        <v>7</v>
      </c>
      <c r="AX39" s="36" t="n">
        <v>6.4</v>
      </c>
      <c r="AY39" s="36" t="n">
        <v>4.8</v>
      </c>
      <c r="AZ39" s="36" t="s">
        <v>1730</v>
      </c>
      <c r="BA39" s="36" t="s">
        <v>1730</v>
      </c>
      <c r="BB39" s="36" t="n">
        <v>6.3</v>
      </c>
      <c r="BC39" s="36" t="n">
        <v>7.5</v>
      </c>
      <c r="BD39" s="36" t="n">
        <v>8.199999999999999</v>
      </c>
      <c r="BE39" s="36" t="s">
        <v>1730</v>
      </c>
      <c r="BF39" s="36" t="n">
        <v>7.3</v>
      </c>
      <c r="BG39" s="36" t="n">
        <v>6.2</v>
      </c>
      <c r="BH39" s="36" t="n">
        <v>6.4</v>
      </c>
      <c r="BI39" s="36" t="n">
        <v>7.4</v>
      </c>
      <c r="BJ39" s="36" t="n">
        <v>4.8</v>
      </c>
      <c r="BK39" s="36" t="s">
        <v>1730</v>
      </c>
      <c r="BL39" s="36" t="n">
        <v>5.5</v>
      </c>
      <c r="BM39" s="36" t="n">
        <v>8.800000000000001</v>
      </c>
      <c r="BN39" s="36" t="s">
        <v>2186</v>
      </c>
      <c r="BO39" s="36" t="s">
        <v>2182</v>
      </c>
      <c r="BP39" s="36" t="s">
        <v>1730</v>
      </c>
      <c r="BQ39" s="36" t="s">
        <v>2186</v>
      </c>
      <c r="BR39" s="36" t="s">
        <v>1885</v>
      </c>
      <c r="BS39" s="36" t="s">
        <v>1885</v>
      </c>
      <c r="BT39" s="36" t="s">
        <v>1886</v>
      </c>
      <c r="BU39" s="36" t="s">
        <v>1887</v>
      </c>
      <c r="BV39" s="36" t="n">
        <v>4451</v>
      </c>
      <c r="BW39" s="36" t="s">
        <v>121</v>
      </c>
      <c r="BX39" s="36" t="s">
        <v>1734</v>
      </c>
      <c r="BY39" s="36" t="s">
        <v>1750</v>
      </c>
    </row>
    <row r="40" spans="1:77">
      <c r="A40" s="36" t="n">
        <v>413591</v>
      </c>
      <c r="B40" s="36" t="s">
        <v>490</v>
      </c>
      <c r="C40" s="36" t="s">
        <v>487</v>
      </c>
      <c r="D40" s="36">
        <f>VLOOKUP(C40,原始数据!$A$4:$B$133,2,0)</f>
        <v/>
      </c>
      <c r="E40" s="179" t="s">
        <v>1826</v>
      </c>
      <c r="F40" s="36" t="n">
        <v>5.5</v>
      </c>
      <c r="G40" s="36" t="n">
        <v>8.5</v>
      </c>
      <c r="H40" s="36" t="n">
        <v>5.3</v>
      </c>
      <c r="I40" s="36" t="n">
        <v>7</v>
      </c>
      <c r="J40" s="36" t="s">
        <v>1730</v>
      </c>
      <c r="K40" s="36" t="n">
        <v>6.6</v>
      </c>
      <c r="L40" s="36" t="s">
        <v>1730</v>
      </c>
      <c r="M40" s="36" t="n">
        <v>5.1</v>
      </c>
      <c r="N40" s="36" t="n">
        <v>6.6</v>
      </c>
      <c r="O40" s="36" t="n">
        <v>5.3</v>
      </c>
      <c r="P40" s="36" t="n">
        <v>10</v>
      </c>
      <c r="Q40" s="36" t="n">
        <v>5</v>
      </c>
      <c r="R40" s="36" t="n">
        <v>8.1</v>
      </c>
      <c r="S40" s="36" t="n">
        <v>8.1</v>
      </c>
      <c r="T40" s="36" t="n">
        <v>5.9</v>
      </c>
      <c r="U40" s="36" t="n">
        <v>6.2</v>
      </c>
      <c r="V40" s="36" t="s">
        <v>1730</v>
      </c>
      <c r="W40" s="36" t="s">
        <v>1730</v>
      </c>
      <c r="X40" s="36" t="n">
        <v>5.8</v>
      </c>
      <c r="Y40" s="36" t="n">
        <v>6.4</v>
      </c>
      <c r="Z40" s="36" t="n">
        <v>6.5</v>
      </c>
      <c r="AA40" s="36" t="n">
        <v>7.5</v>
      </c>
      <c r="AB40" s="36" t="n">
        <v>6.6</v>
      </c>
      <c r="AC40" s="36" t="s">
        <v>1730</v>
      </c>
      <c r="AD40" s="36" t="n">
        <v>4.6</v>
      </c>
      <c r="AE40" s="36" t="n">
        <v>5.5</v>
      </c>
      <c r="AF40" s="36" t="s">
        <v>1730</v>
      </c>
      <c r="AG40" s="36" t="n">
        <v>7.2</v>
      </c>
      <c r="AH40" s="36" t="n">
        <v>8.1</v>
      </c>
      <c r="AI40" s="36" t="n">
        <v>10</v>
      </c>
      <c r="AJ40" s="36" t="n">
        <v>6.4</v>
      </c>
      <c r="AK40" s="36" t="n">
        <v>8</v>
      </c>
      <c r="AL40" s="36" t="n">
        <v>6.1</v>
      </c>
      <c r="AM40" s="36" t="n">
        <v>6.5</v>
      </c>
      <c r="AN40" s="36" t="n">
        <v>6.5</v>
      </c>
      <c r="AO40" s="36" t="s">
        <v>1730</v>
      </c>
      <c r="AP40" s="36" t="n">
        <v>7.6</v>
      </c>
      <c r="AQ40" s="36" t="n">
        <v>6</v>
      </c>
      <c r="AR40" s="36" t="n">
        <v>6.3</v>
      </c>
      <c r="AS40" s="36" t="n">
        <v>6.1</v>
      </c>
      <c r="AT40" s="36" t="n">
        <v>6.8</v>
      </c>
      <c r="AU40" s="36" t="n">
        <v>2.9</v>
      </c>
      <c r="AV40" s="36" t="n">
        <v>3.2</v>
      </c>
      <c r="AW40" s="36" t="n">
        <v>5.7</v>
      </c>
      <c r="AX40" s="36" t="n">
        <v>7.8</v>
      </c>
      <c r="AY40" s="36" t="n">
        <v>4.8</v>
      </c>
      <c r="AZ40" s="36" t="s">
        <v>1730</v>
      </c>
      <c r="BA40" s="36" t="s">
        <v>1730</v>
      </c>
      <c r="BB40" s="36" t="n">
        <v>7.4</v>
      </c>
      <c r="BC40" s="36" t="n">
        <v>7.5</v>
      </c>
      <c r="BD40" s="36" t="n">
        <v>4.4</v>
      </c>
      <c r="BE40" s="36" t="s">
        <v>1730</v>
      </c>
      <c r="BF40" s="36" t="n">
        <v>6.6</v>
      </c>
      <c r="BG40" s="36" t="n">
        <v>5</v>
      </c>
      <c r="BH40" s="36" t="n">
        <v>7.9</v>
      </c>
      <c r="BI40" s="36" t="n">
        <v>2</v>
      </c>
      <c r="BJ40" s="36" t="n">
        <v>6.5</v>
      </c>
      <c r="BK40" s="36" t="s">
        <v>1730</v>
      </c>
      <c r="BL40" s="36" t="n">
        <v>5.5</v>
      </c>
      <c r="BM40" s="36" t="n">
        <v>6.5</v>
      </c>
      <c r="BN40" s="36" t="s">
        <v>2183</v>
      </c>
      <c r="BO40" s="36" t="s">
        <v>1798</v>
      </c>
      <c r="BP40" s="36" t="s">
        <v>1730</v>
      </c>
      <c r="BQ40" s="36" t="s">
        <v>2184</v>
      </c>
      <c r="BR40" s="36" t="s">
        <v>1888</v>
      </c>
      <c r="BS40" s="36" t="s">
        <v>1888</v>
      </c>
      <c r="BT40" s="36" t="s">
        <v>1889</v>
      </c>
      <c r="BU40" s="36" t="s">
        <v>1890</v>
      </c>
      <c r="BV40" s="36" t="n">
        <v>4279</v>
      </c>
      <c r="BW40" s="36" t="s">
        <v>121</v>
      </c>
      <c r="BX40" s="36" t="s">
        <v>1797</v>
      </c>
      <c r="BY40" s="36" t="s">
        <v>1798</v>
      </c>
    </row>
    <row r="41" spans="1:77">
      <c r="A41" s="36" t="n">
        <v>413591</v>
      </c>
      <c r="B41" s="36" t="s">
        <v>498</v>
      </c>
      <c r="C41" s="36" t="s">
        <v>494</v>
      </c>
      <c r="D41" s="36">
        <f>VLOOKUP(C41,原始数据!$A$4:$B$133,2,0)</f>
        <v/>
      </c>
      <c r="E41" s="179" t="s">
        <v>1803</v>
      </c>
      <c r="F41" s="36" t="n">
        <v>7.3</v>
      </c>
      <c r="G41" s="36" t="n">
        <v>10</v>
      </c>
      <c r="H41" s="36" t="n">
        <v>8.1</v>
      </c>
      <c r="I41" s="36" t="n">
        <v>3.2</v>
      </c>
      <c r="J41" s="36" t="s">
        <v>1730</v>
      </c>
      <c r="K41" s="36" t="n">
        <v>3</v>
      </c>
      <c r="L41" s="36" t="s">
        <v>1730</v>
      </c>
      <c r="M41" s="36" t="n">
        <v>3.7</v>
      </c>
      <c r="N41" s="36" t="n">
        <v>3</v>
      </c>
      <c r="O41" s="36" t="n">
        <v>5.9</v>
      </c>
      <c r="P41" s="36" t="n">
        <v>10</v>
      </c>
      <c r="Q41" s="36" t="n">
        <v>6.9</v>
      </c>
      <c r="R41" s="36" t="n">
        <v>7.2</v>
      </c>
      <c r="S41" s="36" t="n">
        <v>4.9</v>
      </c>
      <c r="T41" s="36" t="n">
        <v>5.9</v>
      </c>
      <c r="U41" s="36" t="n">
        <v>5.7</v>
      </c>
      <c r="V41" s="36" t="s">
        <v>1730</v>
      </c>
      <c r="W41" s="36" t="s">
        <v>1730</v>
      </c>
      <c r="X41" s="36" t="n">
        <v>5.2</v>
      </c>
      <c r="Y41" s="36" t="n">
        <v>4.6</v>
      </c>
      <c r="Z41" s="36" t="n">
        <v>5.6</v>
      </c>
      <c r="AA41" s="36" t="n">
        <v>7.5</v>
      </c>
      <c r="AB41" s="36" t="n">
        <v>4.5</v>
      </c>
      <c r="AC41" s="36" t="s">
        <v>1730</v>
      </c>
      <c r="AD41" s="36" t="n">
        <v>4.6</v>
      </c>
      <c r="AE41" s="36" t="n">
        <v>4.2</v>
      </c>
      <c r="AF41" s="36" t="s">
        <v>1730</v>
      </c>
      <c r="AG41" s="36" t="n">
        <v>5.5</v>
      </c>
      <c r="AH41" s="36" t="n">
        <v>8.1</v>
      </c>
      <c r="AI41" s="36" t="n">
        <v>10</v>
      </c>
      <c r="AJ41" s="36" t="n">
        <v>8.4</v>
      </c>
      <c r="AK41" s="36" t="n">
        <v>3.2</v>
      </c>
      <c r="AL41" s="36" t="n">
        <v>6.1</v>
      </c>
      <c r="AM41" s="36" t="n">
        <v>4.8</v>
      </c>
      <c r="AN41" s="36" t="n">
        <v>10</v>
      </c>
      <c r="AO41" s="36" t="s">
        <v>1730</v>
      </c>
      <c r="AP41" s="36" t="n">
        <v>6.8</v>
      </c>
      <c r="AQ41" s="36" t="n">
        <v>4.9</v>
      </c>
      <c r="AR41" s="36" t="n">
        <v>4.4</v>
      </c>
      <c r="AS41" s="36" t="n">
        <v>4</v>
      </c>
      <c r="AT41" s="36" t="n">
        <v>5.4</v>
      </c>
      <c r="AU41" s="36" t="n">
        <v>7</v>
      </c>
      <c r="AV41" s="36" t="n">
        <v>4.9</v>
      </c>
      <c r="AW41" s="36" t="n">
        <v>5.7</v>
      </c>
      <c r="AX41" s="36" t="n">
        <v>7.8</v>
      </c>
      <c r="AY41" s="36" t="n">
        <v>6.5</v>
      </c>
      <c r="AZ41" s="36" t="s">
        <v>1730</v>
      </c>
      <c r="BA41" s="36" t="s">
        <v>1730</v>
      </c>
      <c r="BB41" s="36" t="n">
        <v>6.9</v>
      </c>
      <c r="BC41" s="36" t="n">
        <v>7.5</v>
      </c>
      <c r="BD41" s="36" t="n">
        <v>6.3</v>
      </c>
      <c r="BE41" s="36" t="s">
        <v>1730</v>
      </c>
      <c r="BF41" s="36" t="n">
        <v>3.6</v>
      </c>
      <c r="BG41" s="36" t="n">
        <v>5</v>
      </c>
      <c r="BH41" s="36" t="n">
        <v>4.9</v>
      </c>
      <c r="BI41" s="36" t="n">
        <v>5.8</v>
      </c>
      <c r="BJ41" s="36" t="n">
        <v>6.5</v>
      </c>
      <c r="BK41" s="36" t="s">
        <v>1730</v>
      </c>
      <c r="BL41" s="36" t="n">
        <v>1.9</v>
      </c>
      <c r="BM41" s="36" t="n">
        <v>5.4</v>
      </c>
      <c r="BN41" s="36" t="s">
        <v>1764</v>
      </c>
      <c r="BO41" s="36" t="s">
        <v>1739</v>
      </c>
      <c r="BP41" s="36" t="s">
        <v>1730</v>
      </c>
      <c r="BQ41" s="36" t="s">
        <v>2194</v>
      </c>
      <c r="BR41" s="36" t="s">
        <v>1891</v>
      </c>
      <c r="BS41" s="36" t="s">
        <v>1891</v>
      </c>
      <c r="BT41" s="36" t="s">
        <v>1892</v>
      </c>
      <c r="BU41" s="36" t="s">
        <v>1893</v>
      </c>
      <c r="BV41" s="36" t="n">
        <v>3970</v>
      </c>
      <c r="BW41" s="36" t="s">
        <v>121</v>
      </c>
      <c r="BX41" s="36" t="s">
        <v>1739</v>
      </c>
      <c r="BY41" s="36" t="s">
        <v>1750</v>
      </c>
    </row>
    <row r="42" spans="1:77">
      <c r="A42" s="36" t="n">
        <v>413591</v>
      </c>
      <c r="B42" s="36" t="s">
        <v>505</v>
      </c>
      <c r="C42" s="36" t="s">
        <v>502</v>
      </c>
      <c r="D42" s="36">
        <f>VLOOKUP(C42,原始数据!$A$4:$B$133,2,0)</f>
        <v/>
      </c>
      <c r="E42" s="179" t="s">
        <v>1746</v>
      </c>
      <c r="F42" s="36" t="n">
        <v>5.5</v>
      </c>
      <c r="G42" s="36" t="n">
        <v>6.5</v>
      </c>
      <c r="H42" s="36" t="n">
        <v>7.2</v>
      </c>
      <c r="I42" s="36" t="n">
        <v>5.4</v>
      </c>
      <c r="J42" s="36" t="s">
        <v>1730</v>
      </c>
      <c r="K42" s="36" t="n">
        <v>6</v>
      </c>
      <c r="L42" s="36" t="s">
        <v>1730</v>
      </c>
      <c r="M42" s="36" t="n">
        <v>1</v>
      </c>
      <c r="N42" s="36" t="n">
        <v>4.8</v>
      </c>
      <c r="O42" s="36" t="n">
        <v>7.7</v>
      </c>
      <c r="P42" s="36" t="n">
        <v>10</v>
      </c>
      <c r="Q42" s="36" t="n">
        <v>5</v>
      </c>
      <c r="R42" s="36" t="n">
        <v>9.1</v>
      </c>
      <c r="S42" s="36" t="n">
        <v>6.2</v>
      </c>
      <c r="T42" s="36" t="n">
        <v>5.9</v>
      </c>
      <c r="U42" s="36" t="n">
        <v>6.5</v>
      </c>
      <c r="V42" s="36" t="s">
        <v>1730</v>
      </c>
      <c r="W42" s="36" t="s">
        <v>1730</v>
      </c>
      <c r="X42" s="36" t="n">
        <v>6.3</v>
      </c>
      <c r="Y42" s="36" t="n">
        <v>5.5</v>
      </c>
      <c r="Z42" s="36" t="n">
        <v>3.8</v>
      </c>
      <c r="AA42" s="36" t="n">
        <v>5.7</v>
      </c>
      <c r="AB42" s="36" t="n">
        <v>4.5</v>
      </c>
      <c r="AC42" s="36" t="s">
        <v>1730</v>
      </c>
      <c r="AD42" s="36" t="n">
        <v>5.8</v>
      </c>
      <c r="AE42" s="36" t="n">
        <v>4.2</v>
      </c>
      <c r="AF42" s="36" t="s">
        <v>1730</v>
      </c>
      <c r="AG42" s="36" t="n">
        <v>3.8</v>
      </c>
      <c r="AH42" s="36" t="n">
        <v>4.4</v>
      </c>
      <c r="AI42" s="36" t="n">
        <v>7.9</v>
      </c>
      <c r="AJ42" s="36" t="n">
        <v>2.5</v>
      </c>
      <c r="AK42" s="36" t="n">
        <v>5.6</v>
      </c>
      <c r="AL42" s="36" t="n">
        <v>7</v>
      </c>
      <c r="AM42" s="36" t="n">
        <v>5.4</v>
      </c>
      <c r="AN42" s="36" t="n">
        <v>4.5</v>
      </c>
      <c r="AO42" s="36" t="s">
        <v>1730</v>
      </c>
      <c r="AP42" s="36" t="n">
        <v>4.3</v>
      </c>
      <c r="AQ42" s="36" t="n">
        <v>4.7</v>
      </c>
      <c r="AR42" s="36" t="n">
        <v>4.4</v>
      </c>
      <c r="AS42" s="36" t="n">
        <v>1.9</v>
      </c>
      <c r="AT42" s="36" t="n">
        <v>6.8</v>
      </c>
      <c r="AU42" s="36" t="n">
        <v>5.8</v>
      </c>
      <c r="AV42" s="36" t="n">
        <v>3.8</v>
      </c>
      <c r="AW42" s="36" t="n">
        <v>8.300000000000001</v>
      </c>
      <c r="AX42" s="36" t="n">
        <v>7.7</v>
      </c>
      <c r="AY42" s="36" t="n">
        <v>3</v>
      </c>
      <c r="AZ42" s="36" t="s">
        <v>1730</v>
      </c>
      <c r="BA42" s="36" t="s">
        <v>1730</v>
      </c>
      <c r="BB42" s="36" t="n">
        <v>8.5</v>
      </c>
      <c r="BC42" s="36" t="n">
        <v>4</v>
      </c>
      <c r="BD42" s="36" t="n">
        <v>4.4</v>
      </c>
      <c r="BE42" s="36" t="s">
        <v>1730</v>
      </c>
      <c r="BF42" s="36" t="n">
        <v>5.4</v>
      </c>
      <c r="BG42" s="36" t="n">
        <v>3.8</v>
      </c>
      <c r="BH42" s="36" t="n">
        <v>7.3</v>
      </c>
      <c r="BI42" s="36" t="n">
        <v>9</v>
      </c>
      <c r="BJ42" s="36" t="n">
        <v>4.8</v>
      </c>
      <c r="BK42" s="36" t="s">
        <v>1730</v>
      </c>
      <c r="BL42" s="36" t="n">
        <v>5.5</v>
      </c>
      <c r="BM42" s="36" t="n">
        <v>5.6</v>
      </c>
      <c r="BN42" s="36" t="s">
        <v>2189</v>
      </c>
      <c r="BO42" s="36" t="s">
        <v>2182</v>
      </c>
      <c r="BP42" s="36" t="s">
        <v>1730</v>
      </c>
      <c r="BQ42" s="36" t="s">
        <v>1815</v>
      </c>
      <c r="BR42" s="36" t="s">
        <v>1894</v>
      </c>
      <c r="BS42" s="36" t="s">
        <v>1894</v>
      </c>
      <c r="BT42" s="36" t="s">
        <v>1895</v>
      </c>
      <c r="BU42" s="36" t="s">
        <v>1896</v>
      </c>
      <c r="BV42" s="36" t="n">
        <v>3773</v>
      </c>
      <c r="BW42" s="36" t="s">
        <v>121</v>
      </c>
      <c r="BX42" s="36" t="s">
        <v>1897</v>
      </c>
      <c r="BY42" s="36" t="s">
        <v>1783</v>
      </c>
    </row>
    <row r="43" spans="1:77">
      <c r="A43" s="36" t="n">
        <v>413591</v>
      </c>
      <c r="B43" s="36" t="s">
        <v>513</v>
      </c>
      <c r="C43" s="36" t="s">
        <v>509</v>
      </c>
      <c r="D43" s="36">
        <f>VLOOKUP(C43,原始数据!$A$4:$B$133,2,0)</f>
        <v/>
      </c>
      <c r="E43" s="179" t="s">
        <v>1771</v>
      </c>
      <c r="F43" s="36" t="n">
        <v>5.5</v>
      </c>
      <c r="G43" s="36" t="n">
        <v>8.5</v>
      </c>
      <c r="H43" s="36" t="n">
        <v>7.2</v>
      </c>
      <c r="I43" s="36" t="n">
        <v>3.5</v>
      </c>
      <c r="J43" s="36" t="s">
        <v>1730</v>
      </c>
      <c r="K43" s="36" t="n">
        <v>1.3</v>
      </c>
      <c r="L43" s="36" t="s">
        <v>1730</v>
      </c>
      <c r="M43" s="36" t="n">
        <v>3.7</v>
      </c>
      <c r="N43" s="36" t="n">
        <v>4.8</v>
      </c>
      <c r="O43" s="36" t="n">
        <v>5.3</v>
      </c>
      <c r="P43" s="36" t="n">
        <v>10</v>
      </c>
      <c r="Q43" s="36" t="n">
        <v>6.9</v>
      </c>
      <c r="R43" s="36" t="n">
        <v>3.4</v>
      </c>
      <c r="S43" s="36" t="n">
        <v>3</v>
      </c>
      <c r="T43" s="36" t="n">
        <v>7.5</v>
      </c>
      <c r="U43" s="36" t="n">
        <v>1.8</v>
      </c>
      <c r="V43" s="36" t="s">
        <v>1730</v>
      </c>
      <c r="W43" s="36" t="s">
        <v>1730</v>
      </c>
      <c r="X43" s="36" t="n">
        <v>4</v>
      </c>
      <c r="Y43" s="36" t="n">
        <v>7.3</v>
      </c>
      <c r="Z43" s="36" t="n">
        <v>5.6</v>
      </c>
      <c r="AA43" s="36" t="n">
        <v>2.3</v>
      </c>
      <c r="AB43" s="36" t="n">
        <v>3.1</v>
      </c>
      <c r="AC43" s="36" t="s">
        <v>1730</v>
      </c>
      <c r="AD43" s="36" t="n">
        <v>6.4</v>
      </c>
      <c r="AE43" s="36" t="n">
        <v>3.5</v>
      </c>
      <c r="AF43" s="36" t="s">
        <v>1730</v>
      </c>
      <c r="AG43" s="36" t="n">
        <v>8.800000000000001</v>
      </c>
      <c r="AH43" s="36" t="n">
        <v>8.1</v>
      </c>
      <c r="AI43" s="36" t="n">
        <v>9</v>
      </c>
      <c r="AJ43" s="36" t="n">
        <v>6.4</v>
      </c>
      <c r="AK43" s="36" t="n">
        <v>5.6</v>
      </c>
      <c r="AL43" s="36" t="n">
        <v>7.6</v>
      </c>
      <c r="AM43" s="36" t="n">
        <v>3</v>
      </c>
      <c r="AN43" s="36" t="n">
        <v>4.5</v>
      </c>
      <c r="AO43" s="36" t="s">
        <v>1730</v>
      </c>
      <c r="AP43" s="36" t="n">
        <v>2.1</v>
      </c>
      <c r="AQ43" s="36" t="n">
        <v>4.1</v>
      </c>
      <c r="AR43" s="36" t="n">
        <v>4.4</v>
      </c>
      <c r="AS43" s="36" t="n">
        <v>5.3</v>
      </c>
      <c r="AT43" s="36" t="n">
        <v>3.4</v>
      </c>
      <c r="AU43" s="36" t="n">
        <v>7.9</v>
      </c>
      <c r="AV43" s="36" t="n">
        <v>3.2</v>
      </c>
      <c r="AW43" s="36" t="n">
        <v>7.6</v>
      </c>
      <c r="AX43" s="36" t="n">
        <v>7.5</v>
      </c>
      <c r="AY43" s="36" t="n">
        <v>8.199999999999999</v>
      </c>
      <c r="AZ43" s="36" t="s">
        <v>1730</v>
      </c>
      <c r="BA43" s="36" t="s">
        <v>1730</v>
      </c>
      <c r="BB43" s="36" t="n">
        <v>6.9</v>
      </c>
      <c r="BC43" s="36" t="n">
        <v>5.7</v>
      </c>
      <c r="BD43" s="36" t="n">
        <v>6.3</v>
      </c>
      <c r="BE43" s="36" t="s">
        <v>1730</v>
      </c>
      <c r="BF43" s="36" t="n">
        <v>2.9</v>
      </c>
      <c r="BG43" s="36" t="n">
        <v>3.8</v>
      </c>
      <c r="BH43" s="36" t="n">
        <v>7.8</v>
      </c>
      <c r="BI43" s="36" t="n">
        <v>5.8</v>
      </c>
      <c r="BJ43" s="36" t="n">
        <v>3.1</v>
      </c>
      <c r="BK43" s="36" t="s">
        <v>1730</v>
      </c>
      <c r="BL43" s="36" t="n">
        <v>3.4</v>
      </c>
      <c r="BM43" s="36" t="n">
        <v>5.6</v>
      </c>
      <c r="BN43" s="36" t="s">
        <v>2188</v>
      </c>
      <c r="BO43" s="36" t="s">
        <v>1798</v>
      </c>
      <c r="BP43" s="36" t="s">
        <v>1730</v>
      </c>
      <c r="BQ43" s="36" t="s">
        <v>2193</v>
      </c>
      <c r="BR43" s="36" t="s">
        <v>1898</v>
      </c>
      <c r="BS43" s="36" t="s">
        <v>1898</v>
      </c>
      <c r="BT43" s="36" t="s">
        <v>1899</v>
      </c>
      <c r="BU43" s="36" t="s">
        <v>1900</v>
      </c>
      <c r="BV43" s="36" t="n">
        <v>4039</v>
      </c>
      <c r="BW43" s="36" t="s">
        <v>121</v>
      </c>
      <c r="BX43" s="36" t="s">
        <v>1901</v>
      </c>
      <c r="BY43" s="36" t="s">
        <v>1765</v>
      </c>
    </row>
    <row r="44" spans="1:77">
      <c r="A44" s="36" t="n">
        <v>413591</v>
      </c>
      <c r="B44" s="36" t="s">
        <v>522</v>
      </c>
      <c r="C44" s="36" t="s">
        <v>519</v>
      </c>
      <c r="D44" s="36">
        <f>VLOOKUP(C44,原始数据!$A$4:$B$133,2,0)</f>
        <v/>
      </c>
      <c r="E44" s="179" t="s">
        <v>1766</v>
      </c>
      <c r="F44" s="36" t="n">
        <v>5.5</v>
      </c>
      <c r="G44" s="36" t="n">
        <v>10</v>
      </c>
      <c r="H44" s="36" t="n">
        <v>8.1</v>
      </c>
      <c r="I44" s="36" t="n">
        <v>5.9</v>
      </c>
      <c r="J44" s="36" t="s">
        <v>1730</v>
      </c>
      <c r="K44" s="36" t="n">
        <v>7.2</v>
      </c>
      <c r="L44" s="36" t="s">
        <v>1730</v>
      </c>
      <c r="M44" s="36" t="n">
        <v>5.1</v>
      </c>
      <c r="N44" s="36" t="n">
        <v>6.6</v>
      </c>
      <c r="O44" s="36" t="n">
        <v>8.300000000000001</v>
      </c>
      <c r="P44" s="36" t="n">
        <v>8.5</v>
      </c>
      <c r="Q44" s="36" t="n">
        <v>6.9</v>
      </c>
      <c r="R44" s="36" t="n">
        <v>5.3</v>
      </c>
      <c r="S44" s="36" t="n">
        <v>6.8</v>
      </c>
      <c r="T44" s="36" t="n">
        <v>7.5</v>
      </c>
      <c r="U44" s="36" t="n">
        <v>6.9</v>
      </c>
      <c r="V44" s="36" t="s">
        <v>1730</v>
      </c>
      <c r="W44" s="36" t="s">
        <v>1730</v>
      </c>
      <c r="X44" s="36" t="n">
        <v>5.8</v>
      </c>
      <c r="Y44" s="36" t="n">
        <v>7.3</v>
      </c>
      <c r="Z44" s="36" t="n">
        <v>5.6</v>
      </c>
      <c r="AA44" s="36" t="n">
        <v>4</v>
      </c>
      <c r="AB44" s="36" t="n">
        <v>5.9</v>
      </c>
      <c r="AC44" s="36" t="s">
        <v>1730</v>
      </c>
      <c r="AD44" s="36" t="n">
        <v>4.6</v>
      </c>
      <c r="AE44" s="36" t="n">
        <v>4.9</v>
      </c>
      <c r="AF44" s="36" t="s">
        <v>1730</v>
      </c>
      <c r="AG44" s="36" t="n">
        <v>8.800000000000001</v>
      </c>
      <c r="AH44" s="36" t="n">
        <v>9.1</v>
      </c>
      <c r="AI44" s="36" t="n">
        <v>10</v>
      </c>
      <c r="AJ44" s="36" t="n">
        <v>6.4</v>
      </c>
      <c r="AK44" s="36" t="n">
        <v>6.8</v>
      </c>
      <c r="AL44" s="36" t="n">
        <v>7.6</v>
      </c>
      <c r="AM44" s="36" t="n">
        <v>7.7</v>
      </c>
      <c r="AN44" s="36" t="n">
        <v>10</v>
      </c>
      <c r="AO44" s="36" t="s">
        <v>1730</v>
      </c>
      <c r="AP44" s="36" t="n">
        <v>6.1</v>
      </c>
      <c r="AQ44" s="36" t="n">
        <v>2.1</v>
      </c>
      <c r="AR44" s="36" t="n">
        <v>4.4</v>
      </c>
      <c r="AS44" s="36" t="n">
        <v>6.6</v>
      </c>
      <c r="AT44" s="36" t="n">
        <v>8.800000000000001</v>
      </c>
      <c r="AU44" s="36" t="n">
        <v>6.1</v>
      </c>
      <c r="AV44" s="36" t="n">
        <v>6.1</v>
      </c>
      <c r="AW44" s="36" t="n">
        <v>7.6</v>
      </c>
      <c r="AX44" s="36" t="n">
        <v>8.800000000000001</v>
      </c>
      <c r="AY44" s="36" t="n">
        <v>6.5</v>
      </c>
      <c r="AZ44" s="36" t="s">
        <v>1730</v>
      </c>
      <c r="BA44" s="36" t="s">
        <v>1730</v>
      </c>
      <c r="BB44" s="36" t="n">
        <v>5.2</v>
      </c>
      <c r="BC44" s="36" t="n">
        <v>5.7</v>
      </c>
      <c r="BD44" s="36" t="n">
        <v>4.4</v>
      </c>
      <c r="BE44" s="36" t="s">
        <v>1730</v>
      </c>
      <c r="BF44" s="36" t="n">
        <v>7.5</v>
      </c>
      <c r="BG44" s="36" t="n">
        <v>5</v>
      </c>
      <c r="BH44" s="36" t="n">
        <v>7</v>
      </c>
      <c r="BI44" s="36" t="n">
        <v>4.2</v>
      </c>
      <c r="BJ44" s="36" t="n">
        <v>1.4</v>
      </c>
      <c r="BK44" s="36" t="s">
        <v>1730</v>
      </c>
      <c r="BL44" s="36" t="n">
        <v>4.8</v>
      </c>
      <c r="BM44" s="36" t="n">
        <v>7.3</v>
      </c>
      <c r="BN44" s="36" t="s">
        <v>1897</v>
      </c>
      <c r="BO44" s="36" t="s">
        <v>2184</v>
      </c>
      <c r="BP44" s="36" t="s">
        <v>1730</v>
      </c>
      <c r="BQ44" s="36" t="s">
        <v>2186</v>
      </c>
      <c r="BR44" s="36" t="s">
        <v>1902</v>
      </c>
      <c r="BS44" s="36" t="s">
        <v>1902</v>
      </c>
      <c r="BT44" s="36" t="s">
        <v>1903</v>
      </c>
      <c r="BU44" s="36" t="s">
        <v>1904</v>
      </c>
      <c r="BV44" s="36" t="n">
        <v>4338</v>
      </c>
      <c r="BW44" s="36" t="s">
        <v>121</v>
      </c>
      <c r="BX44" s="36" t="s">
        <v>1734</v>
      </c>
      <c r="BY44" s="36" t="s">
        <v>1905</v>
      </c>
    </row>
    <row r="45" spans="1:77">
      <c r="A45" s="36" t="n">
        <v>413591</v>
      </c>
      <c r="B45" s="36" t="s">
        <v>528</v>
      </c>
      <c r="C45" s="36" t="s">
        <v>525</v>
      </c>
      <c r="D45" s="36">
        <f>VLOOKUP(C45,原始数据!$A$4:$B$133,2,0)</f>
        <v/>
      </c>
      <c r="E45" s="179" t="s">
        <v>1751</v>
      </c>
      <c r="F45" s="36" t="n">
        <v>7.3</v>
      </c>
      <c r="G45" s="36" t="n">
        <v>10</v>
      </c>
      <c r="H45" s="36" t="n">
        <v>8.1</v>
      </c>
      <c r="I45" s="36" t="n">
        <v>5.9</v>
      </c>
      <c r="J45" s="36" t="s">
        <v>1730</v>
      </c>
      <c r="K45" s="36" t="n">
        <v>6.6</v>
      </c>
      <c r="L45" s="36" t="s">
        <v>1730</v>
      </c>
      <c r="M45" s="36" t="n">
        <v>4.4</v>
      </c>
      <c r="N45" s="36" t="n">
        <v>4.8</v>
      </c>
      <c r="O45" s="36" t="n">
        <v>7.1</v>
      </c>
      <c r="P45" s="36" t="n">
        <v>10</v>
      </c>
      <c r="Q45" s="36" t="n">
        <v>3.2</v>
      </c>
      <c r="R45" s="36" t="n">
        <v>4.4</v>
      </c>
      <c r="S45" s="36" t="n">
        <v>6.2</v>
      </c>
      <c r="T45" s="36" t="n">
        <v>4.3</v>
      </c>
      <c r="U45" s="36" t="n">
        <v>4.2</v>
      </c>
      <c r="V45" s="36" t="s">
        <v>1730</v>
      </c>
      <c r="W45" s="36" t="s">
        <v>1730</v>
      </c>
      <c r="X45" s="36" t="n">
        <v>6.3</v>
      </c>
      <c r="Y45" s="36" t="n">
        <v>2.8</v>
      </c>
      <c r="Z45" s="36" t="n">
        <v>4.6</v>
      </c>
      <c r="AA45" s="36" t="n">
        <v>5.7</v>
      </c>
      <c r="AB45" s="36" t="n">
        <v>6.6</v>
      </c>
      <c r="AC45" s="36" t="s">
        <v>1730</v>
      </c>
      <c r="AD45" s="36" t="n">
        <v>7.1</v>
      </c>
      <c r="AE45" s="36" t="n">
        <v>4.9</v>
      </c>
      <c r="AF45" s="36" t="s">
        <v>1730</v>
      </c>
      <c r="AG45" s="36" t="n">
        <v>3.8</v>
      </c>
      <c r="AH45" s="36" t="n">
        <v>7.2</v>
      </c>
      <c r="AI45" s="36" t="n">
        <v>9.800000000000001</v>
      </c>
      <c r="AJ45" s="36" t="n">
        <v>6.4</v>
      </c>
      <c r="AK45" s="36" t="n">
        <v>5.6</v>
      </c>
      <c r="AL45" s="36" t="n">
        <v>5.4</v>
      </c>
      <c r="AM45" s="36" t="n">
        <v>5.9</v>
      </c>
      <c r="AN45" s="36" t="n">
        <v>4.5</v>
      </c>
      <c r="AO45" s="36" t="s">
        <v>1730</v>
      </c>
      <c r="AP45" s="36" t="n">
        <v>6.7</v>
      </c>
      <c r="AQ45" s="36" t="n">
        <v>4.4</v>
      </c>
      <c r="AR45" s="36" t="n">
        <v>4.4</v>
      </c>
      <c r="AS45" s="36" t="n">
        <v>3.8</v>
      </c>
      <c r="AT45" s="36" t="n">
        <v>8.1</v>
      </c>
      <c r="AU45" s="36" t="n">
        <v>5.9</v>
      </c>
      <c r="AV45" s="36" t="n">
        <v>3.8</v>
      </c>
      <c r="AW45" s="36" t="n">
        <v>6.3</v>
      </c>
      <c r="AX45" s="36" t="n">
        <v>8.300000000000001</v>
      </c>
      <c r="AY45" s="36" t="n">
        <v>8.199999999999999</v>
      </c>
      <c r="AZ45" s="36" t="s">
        <v>1730</v>
      </c>
      <c r="BA45" s="36" t="s">
        <v>1730</v>
      </c>
      <c r="BB45" s="36" t="n">
        <v>7.4</v>
      </c>
      <c r="BC45" s="36" t="n">
        <v>7.5</v>
      </c>
      <c r="BD45" s="36" t="n">
        <v>2.5</v>
      </c>
      <c r="BE45" s="36" t="s">
        <v>1730</v>
      </c>
      <c r="BF45" s="36" t="n">
        <v>7.7</v>
      </c>
      <c r="BG45" s="36" t="n">
        <v>5.6</v>
      </c>
      <c r="BH45" s="36" t="n">
        <v>7.3</v>
      </c>
      <c r="BI45" s="36" t="n">
        <v>5.8</v>
      </c>
      <c r="BJ45" s="36" t="n">
        <v>3.1</v>
      </c>
      <c r="BK45" s="36" t="s">
        <v>1730</v>
      </c>
      <c r="BL45" s="36" t="n">
        <v>5.5</v>
      </c>
      <c r="BM45" s="36" t="n">
        <v>7</v>
      </c>
      <c r="BN45" s="36" t="s">
        <v>1897</v>
      </c>
      <c r="BO45" s="36" t="s">
        <v>1798</v>
      </c>
      <c r="BP45" s="36" t="s">
        <v>1730</v>
      </c>
      <c r="BQ45" s="36" t="s">
        <v>2182</v>
      </c>
      <c r="BR45" s="36" t="s">
        <v>1906</v>
      </c>
      <c r="BS45" s="36" t="s">
        <v>1906</v>
      </c>
      <c r="BT45" s="36" t="s">
        <v>1907</v>
      </c>
      <c r="BU45" s="36" t="s">
        <v>1908</v>
      </c>
      <c r="BV45" s="36" t="n">
        <v>5631</v>
      </c>
      <c r="BW45" s="36" t="s">
        <v>121</v>
      </c>
      <c r="BX45" s="36" t="s">
        <v>1734</v>
      </c>
      <c r="BY45" s="36" t="s">
        <v>1735</v>
      </c>
    </row>
    <row r="46" spans="1:77">
      <c r="A46" s="36" t="n">
        <v>413591</v>
      </c>
      <c r="B46" s="36" t="s">
        <v>535</v>
      </c>
      <c r="C46" s="36" t="s">
        <v>531</v>
      </c>
      <c r="D46" s="36">
        <f>VLOOKUP(C46,原始数据!$A$4:$B$133,2,0)</f>
        <v/>
      </c>
      <c r="E46" s="179" t="s">
        <v>1751</v>
      </c>
      <c r="F46" s="36" t="n">
        <v>7.3</v>
      </c>
      <c r="G46" s="36" t="n">
        <v>10</v>
      </c>
      <c r="H46" s="36" t="n">
        <v>7.2</v>
      </c>
      <c r="I46" s="36" t="n">
        <v>5.1</v>
      </c>
      <c r="J46" s="36" t="s">
        <v>1730</v>
      </c>
      <c r="K46" s="36" t="n">
        <v>6</v>
      </c>
      <c r="L46" s="36" t="s">
        <v>1730</v>
      </c>
      <c r="M46" s="36" t="n">
        <v>5.8</v>
      </c>
      <c r="N46" s="36" t="n">
        <v>3</v>
      </c>
      <c r="O46" s="36" t="n">
        <v>4.7</v>
      </c>
      <c r="P46" s="36" t="n">
        <v>10</v>
      </c>
      <c r="Q46" s="36" t="n">
        <v>6.9</v>
      </c>
      <c r="R46" s="36" t="n">
        <v>6.2</v>
      </c>
      <c r="S46" s="36" t="n">
        <v>5.5</v>
      </c>
      <c r="T46" s="36" t="n">
        <v>5.9</v>
      </c>
      <c r="U46" s="36" t="n">
        <v>4.6</v>
      </c>
      <c r="V46" s="36" t="s">
        <v>1730</v>
      </c>
      <c r="W46" s="36" t="s">
        <v>1730</v>
      </c>
      <c r="X46" s="36" t="n">
        <v>6.3</v>
      </c>
      <c r="Y46" s="36" t="n">
        <v>5.5</v>
      </c>
      <c r="Z46" s="36" t="n">
        <v>4</v>
      </c>
      <c r="AA46" s="36" t="n">
        <v>5.7</v>
      </c>
      <c r="AB46" s="36" t="n">
        <v>7.3</v>
      </c>
      <c r="AC46" s="36" t="s">
        <v>1730</v>
      </c>
      <c r="AD46" s="36" t="n">
        <v>4</v>
      </c>
      <c r="AE46" s="36" t="n">
        <v>6.2</v>
      </c>
      <c r="AF46" s="36" t="s">
        <v>1730</v>
      </c>
      <c r="AG46" s="36" t="n">
        <v>5.5</v>
      </c>
      <c r="AH46" s="36" t="n">
        <v>9.1</v>
      </c>
      <c r="AI46" s="36" t="n">
        <v>7.9</v>
      </c>
      <c r="AJ46" s="36" t="n">
        <v>4.5</v>
      </c>
      <c r="AK46" s="36" t="n">
        <v>6.8</v>
      </c>
      <c r="AL46" s="36" t="n">
        <v>5.2</v>
      </c>
      <c r="AM46" s="36" t="n">
        <v>6.5</v>
      </c>
      <c r="AN46" s="36" t="n">
        <v>1</v>
      </c>
      <c r="AO46" s="36" t="s">
        <v>1730</v>
      </c>
      <c r="AP46" s="36" t="n">
        <v>5.3</v>
      </c>
      <c r="AQ46" s="36" t="n">
        <v>4.9</v>
      </c>
      <c r="AR46" s="36" t="n">
        <v>8.300000000000001</v>
      </c>
      <c r="AS46" s="36" t="n">
        <v>6</v>
      </c>
      <c r="AT46" s="36" t="n">
        <v>6.1</v>
      </c>
      <c r="AU46" s="36" t="n">
        <v>5.4</v>
      </c>
      <c r="AV46" s="36" t="n">
        <v>2.1</v>
      </c>
      <c r="AW46" s="36" t="n">
        <v>3.1</v>
      </c>
      <c r="AX46" s="36" t="n">
        <v>7.2</v>
      </c>
      <c r="AY46" s="36" t="n">
        <v>4.8</v>
      </c>
      <c r="AZ46" s="36" t="s">
        <v>1730</v>
      </c>
      <c r="BA46" s="36" t="s">
        <v>1730</v>
      </c>
      <c r="BB46" s="36" t="n">
        <v>5.8</v>
      </c>
      <c r="BC46" s="36" t="n">
        <v>2.3</v>
      </c>
      <c r="BD46" s="36" t="n">
        <v>8.199999999999999</v>
      </c>
      <c r="BE46" s="36" t="s">
        <v>1730</v>
      </c>
      <c r="BF46" s="36" t="n">
        <v>6.8</v>
      </c>
      <c r="BG46" s="36" t="n">
        <v>5.6</v>
      </c>
      <c r="BH46" s="36" t="n">
        <v>5.5</v>
      </c>
      <c r="BI46" s="36" t="n">
        <v>4.7</v>
      </c>
      <c r="BJ46" s="36" t="n">
        <v>3.1</v>
      </c>
      <c r="BK46" s="36" t="s">
        <v>1730</v>
      </c>
      <c r="BL46" s="36" t="n">
        <v>6.2</v>
      </c>
      <c r="BM46" s="36" t="n">
        <v>7.2</v>
      </c>
      <c r="BN46" s="36" t="s">
        <v>1764</v>
      </c>
      <c r="BO46" s="36" t="s">
        <v>1739</v>
      </c>
      <c r="BP46" s="36" t="s">
        <v>1730</v>
      </c>
      <c r="BQ46" s="36" t="s">
        <v>2183</v>
      </c>
      <c r="BR46" s="36" t="s">
        <v>1909</v>
      </c>
      <c r="BS46" s="36" t="s">
        <v>1909</v>
      </c>
      <c r="BT46" s="36" t="s">
        <v>1910</v>
      </c>
      <c r="BU46" s="36" t="s">
        <v>1911</v>
      </c>
      <c r="BV46" s="36" t="n">
        <v>4476</v>
      </c>
      <c r="BW46" s="36" t="s">
        <v>121</v>
      </c>
      <c r="BX46" s="36" t="s">
        <v>1775</v>
      </c>
      <c r="BY46" s="36" t="s">
        <v>1783</v>
      </c>
    </row>
    <row r="47" spans="1:77">
      <c r="A47" s="36" t="n">
        <v>413591</v>
      </c>
      <c r="B47" s="36" t="s">
        <v>542</v>
      </c>
      <c r="C47" s="36" t="s">
        <v>539</v>
      </c>
      <c r="D47" s="36">
        <f>VLOOKUP(C47,原始数据!$A$4:$B$133,2,0)</f>
        <v/>
      </c>
      <c r="E47" s="179" t="s">
        <v>1843</v>
      </c>
      <c r="F47" s="36" t="n">
        <v>5.5</v>
      </c>
      <c r="G47" s="36" t="n">
        <v>4.5</v>
      </c>
      <c r="H47" s="36" t="n">
        <v>8.1</v>
      </c>
      <c r="I47" s="36" t="n">
        <v>6.1</v>
      </c>
      <c r="J47" s="36" t="s">
        <v>1730</v>
      </c>
      <c r="K47" s="36" t="n">
        <v>4.2</v>
      </c>
      <c r="L47" s="36" t="s">
        <v>1730</v>
      </c>
      <c r="M47" s="36" t="n">
        <v>3.7</v>
      </c>
      <c r="N47" s="36" t="n">
        <v>6.6</v>
      </c>
      <c r="O47" s="36" t="n">
        <v>4.7</v>
      </c>
      <c r="P47" s="36" t="n">
        <v>10</v>
      </c>
      <c r="Q47" s="36" t="n">
        <v>6.9</v>
      </c>
      <c r="R47" s="36" t="n">
        <v>7.2</v>
      </c>
      <c r="S47" s="36" t="n">
        <v>6.8</v>
      </c>
      <c r="T47" s="36" t="n">
        <v>2.7</v>
      </c>
      <c r="U47" s="36" t="n">
        <v>5.7</v>
      </c>
      <c r="V47" s="36" t="s">
        <v>1730</v>
      </c>
      <c r="W47" s="36" t="s">
        <v>1730</v>
      </c>
      <c r="X47" s="36" t="n">
        <v>5.2</v>
      </c>
      <c r="Y47" s="36" t="n">
        <v>3.7</v>
      </c>
      <c r="Z47" s="36" t="n">
        <v>8.4</v>
      </c>
      <c r="AA47" s="36" t="n">
        <v>5.7</v>
      </c>
      <c r="AB47" s="36" t="n">
        <v>5.2</v>
      </c>
      <c r="AC47" s="36" t="s">
        <v>1730</v>
      </c>
      <c r="AD47" s="36" t="n">
        <v>4</v>
      </c>
      <c r="AE47" s="36" t="n">
        <v>4.9</v>
      </c>
      <c r="AF47" s="36" t="s">
        <v>1730</v>
      </c>
      <c r="AG47" s="36" t="n">
        <v>5.5</v>
      </c>
      <c r="AH47" s="36" t="n">
        <v>7.2</v>
      </c>
      <c r="AI47" s="36" t="n">
        <v>6.8</v>
      </c>
      <c r="AJ47" s="36" t="n">
        <v>4.5</v>
      </c>
      <c r="AK47" s="36" t="n">
        <v>6.8</v>
      </c>
      <c r="AL47" s="36" t="n">
        <v>4</v>
      </c>
      <c r="AM47" s="36" t="n">
        <v>5.9</v>
      </c>
      <c r="AN47" s="36" t="n">
        <v>4.5</v>
      </c>
      <c r="AO47" s="36" t="s">
        <v>1730</v>
      </c>
      <c r="AP47" s="36" t="n">
        <v>4.4</v>
      </c>
      <c r="AQ47" s="36" t="n">
        <v>4.7</v>
      </c>
      <c r="AR47" s="36" t="n">
        <v>6.3</v>
      </c>
      <c r="AS47" s="36" t="n">
        <v>4.3</v>
      </c>
      <c r="AT47" s="36" t="n">
        <v>7.4</v>
      </c>
      <c r="AU47" s="36" t="n">
        <v>5.3</v>
      </c>
      <c r="AV47" s="36" t="n">
        <v>3.8</v>
      </c>
      <c r="AW47" s="36" t="n">
        <v>4.4</v>
      </c>
      <c r="AX47" s="36" t="n">
        <v>7</v>
      </c>
      <c r="AY47" s="36" t="n">
        <v>3</v>
      </c>
      <c r="AZ47" s="36" t="s">
        <v>1730</v>
      </c>
      <c r="BA47" s="36" t="s">
        <v>1730</v>
      </c>
      <c r="BB47" s="36" t="n">
        <v>7.4</v>
      </c>
      <c r="BC47" s="36" t="n">
        <v>7.5</v>
      </c>
      <c r="BD47" s="36" t="n">
        <v>8.199999999999999</v>
      </c>
      <c r="BE47" s="36" t="s">
        <v>1730</v>
      </c>
      <c r="BF47" s="36" t="n">
        <v>6.3</v>
      </c>
      <c r="BG47" s="36" t="n">
        <v>3.8</v>
      </c>
      <c r="BH47" s="36" t="n">
        <v>4.1</v>
      </c>
      <c r="BI47" s="36" t="n">
        <v>6.3</v>
      </c>
      <c r="BJ47" s="36" t="n">
        <v>4.8</v>
      </c>
      <c r="BK47" s="36" t="s">
        <v>1730</v>
      </c>
      <c r="BL47" s="36" t="n">
        <v>5.5</v>
      </c>
      <c r="BM47" s="36" t="n">
        <v>6.7</v>
      </c>
      <c r="BN47" s="36" t="s">
        <v>1897</v>
      </c>
      <c r="BO47" s="36" t="s">
        <v>2184</v>
      </c>
      <c r="BP47" s="36" t="s">
        <v>1730</v>
      </c>
      <c r="BQ47" s="36" t="s">
        <v>2184</v>
      </c>
      <c r="BR47" s="36" t="s">
        <v>1912</v>
      </c>
      <c r="BS47" s="36" t="s">
        <v>1912</v>
      </c>
      <c r="BT47" s="36" t="s">
        <v>1913</v>
      </c>
      <c r="BU47" s="36" t="s">
        <v>1914</v>
      </c>
      <c r="BV47" s="36" t="n">
        <v>6630</v>
      </c>
      <c r="BW47" s="36" t="s">
        <v>121</v>
      </c>
      <c r="BX47" s="36" t="s">
        <v>1815</v>
      </c>
      <c r="BY47" s="36" t="s">
        <v>1783</v>
      </c>
    </row>
    <row r="48" spans="1:77">
      <c r="A48" s="36" t="n">
        <v>413591</v>
      </c>
      <c r="B48" s="36" t="s">
        <v>550</v>
      </c>
      <c r="C48" s="36" t="s">
        <v>546</v>
      </c>
      <c r="D48" s="36">
        <f>VLOOKUP(C48,原始数据!$A$4:$B$133,2,0)</f>
        <v/>
      </c>
      <c r="E48" s="179" t="s">
        <v>1751</v>
      </c>
      <c r="F48" s="36" t="n">
        <v>3.7</v>
      </c>
      <c r="G48" s="36" t="n">
        <v>2.5</v>
      </c>
      <c r="H48" s="36" t="n">
        <v>8.1</v>
      </c>
      <c r="I48" s="36" t="n">
        <v>5.9</v>
      </c>
      <c r="J48" s="36" t="s">
        <v>1730</v>
      </c>
      <c r="K48" s="36" t="n">
        <v>5.4</v>
      </c>
      <c r="L48" s="36" t="s">
        <v>1730</v>
      </c>
      <c r="M48" s="36" t="n">
        <v>2.2</v>
      </c>
      <c r="N48" s="36" t="n">
        <v>4.8</v>
      </c>
      <c r="O48" s="36" t="n">
        <v>5.9</v>
      </c>
      <c r="P48" s="36" t="n">
        <v>8.5</v>
      </c>
      <c r="Q48" s="36" t="n">
        <v>6.9</v>
      </c>
      <c r="R48" s="36" t="n">
        <v>7.2</v>
      </c>
      <c r="S48" s="36" t="n">
        <v>6.8</v>
      </c>
      <c r="T48" s="36" t="n">
        <v>5.9</v>
      </c>
      <c r="U48" s="36" t="n">
        <v>5.1</v>
      </c>
      <c r="V48" s="36" t="s">
        <v>1730</v>
      </c>
      <c r="W48" s="36" t="s">
        <v>1730</v>
      </c>
      <c r="X48" s="36" t="n">
        <v>5.8</v>
      </c>
      <c r="Y48" s="36" t="n">
        <v>4.6</v>
      </c>
      <c r="Z48" s="36" t="n">
        <v>4.8</v>
      </c>
      <c r="AA48" s="36" t="n">
        <v>5.7</v>
      </c>
      <c r="AB48" s="36" t="n">
        <v>3.1</v>
      </c>
      <c r="AC48" s="36" t="s">
        <v>1730</v>
      </c>
      <c r="AD48" s="36" t="n">
        <v>5.8</v>
      </c>
      <c r="AE48" s="36" t="n">
        <v>3.5</v>
      </c>
      <c r="AF48" s="36" t="s">
        <v>1730</v>
      </c>
      <c r="AG48" s="36" t="n">
        <v>7.2</v>
      </c>
      <c r="AH48" s="36" t="n">
        <v>7.2</v>
      </c>
      <c r="AI48" s="36" t="n">
        <v>6</v>
      </c>
      <c r="AJ48" s="36" t="n">
        <v>4.5</v>
      </c>
      <c r="AK48" s="36" t="n">
        <v>8</v>
      </c>
      <c r="AL48" s="36" t="n">
        <v>4.5</v>
      </c>
      <c r="AM48" s="36" t="n">
        <v>4.8</v>
      </c>
      <c r="AN48" s="36" t="n">
        <v>6.5</v>
      </c>
      <c r="AO48" s="36" t="s">
        <v>1730</v>
      </c>
      <c r="AP48" s="36" t="n">
        <v>5</v>
      </c>
      <c r="AQ48" s="36" t="n">
        <v>5.9</v>
      </c>
      <c r="AR48" s="36" t="n">
        <v>8.300000000000001</v>
      </c>
      <c r="AS48" s="36" t="n">
        <v>3.8</v>
      </c>
      <c r="AT48" s="36" t="n">
        <v>6.1</v>
      </c>
      <c r="AU48" s="36" t="n">
        <v>6</v>
      </c>
      <c r="AV48" s="36" t="n">
        <v>3.8</v>
      </c>
      <c r="AW48" s="36" t="n">
        <v>6.3</v>
      </c>
      <c r="AX48" s="36" t="n">
        <v>7</v>
      </c>
      <c r="AY48" s="36" t="n">
        <v>4.8</v>
      </c>
      <c r="AZ48" s="36" t="s">
        <v>1730</v>
      </c>
      <c r="BA48" s="36" t="s">
        <v>1730</v>
      </c>
      <c r="BB48" s="36" t="n">
        <v>6.3</v>
      </c>
      <c r="BC48" s="36" t="n">
        <v>4</v>
      </c>
      <c r="BD48" s="36" t="n">
        <v>6.3</v>
      </c>
      <c r="BE48" s="36" t="s">
        <v>1730</v>
      </c>
      <c r="BF48" s="36" t="n">
        <v>5.4</v>
      </c>
      <c r="BG48" s="36" t="n">
        <v>3.3</v>
      </c>
      <c r="BH48" s="36" t="n">
        <v>7.9</v>
      </c>
      <c r="BI48" s="36" t="n">
        <v>5.8</v>
      </c>
      <c r="BJ48" s="36" t="n">
        <v>3.1</v>
      </c>
      <c r="BK48" s="36" t="s">
        <v>1730</v>
      </c>
      <c r="BL48" s="36" t="n">
        <v>4.8</v>
      </c>
      <c r="BM48" s="36" t="n">
        <v>7</v>
      </c>
      <c r="BN48" s="36" t="s">
        <v>1897</v>
      </c>
      <c r="BO48" s="36" t="s">
        <v>1798</v>
      </c>
      <c r="BP48" s="36" t="s">
        <v>1730</v>
      </c>
      <c r="BQ48" s="36" t="s">
        <v>2186</v>
      </c>
      <c r="BR48" s="36" t="s">
        <v>1915</v>
      </c>
      <c r="BS48" s="36" t="s">
        <v>1915</v>
      </c>
      <c r="BT48" s="36" t="s">
        <v>1916</v>
      </c>
      <c r="BU48" s="36" t="s">
        <v>1917</v>
      </c>
      <c r="BV48" s="36" t="n">
        <v>5062</v>
      </c>
      <c r="BW48" s="36" t="s">
        <v>121</v>
      </c>
      <c r="BX48" s="36" t="s">
        <v>1815</v>
      </c>
      <c r="BY48" s="36" t="s">
        <v>1783</v>
      </c>
    </row>
    <row r="49" spans="1:77">
      <c r="A49" s="36" t="n">
        <v>413591</v>
      </c>
      <c r="B49" s="36" t="s">
        <v>557</v>
      </c>
      <c r="C49" s="36" t="s">
        <v>554</v>
      </c>
      <c r="D49" s="36">
        <f>VLOOKUP(C49,原始数据!$A$4:$B$133,2,0)</f>
        <v/>
      </c>
      <c r="E49" s="179" t="s">
        <v>1741</v>
      </c>
      <c r="F49" s="36" t="n">
        <v>7.3</v>
      </c>
      <c r="G49" s="36" t="n">
        <v>6.5</v>
      </c>
      <c r="H49" s="36" t="n">
        <v>6.2</v>
      </c>
      <c r="I49" s="36" t="n">
        <v>5.6</v>
      </c>
      <c r="J49" s="36" t="s">
        <v>1730</v>
      </c>
      <c r="K49" s="36" t="n">
        <v>7.2</v>
      </c>
      <c r="L49" s="36" t="s">
        <v>1730</v>
      </c>
      <c r="M49" s="36" t="n">
        <v>5.1</v>
      </c>
      <c r="N49" s="36" t="n">
        <v>6.6</v>
      </c>
      <c r="O49" s="36" t="n">
        <v>6.5</v>
      </c>
      <c r="P49" s="36" t="n">
        <v>10</v>
      </c>
      <c r="Q49" s="36" t="n">
        <v>3.2</v>
      </c>
      <c r="R49" s="36" t="n">
        <v>6.2</v>
      </c>
      <c r="S49" s="36" t="n">
        <v>5.5</v>
      </c>
      <c r="T49" s="36" t="n">
        <v>4.3</v>
      </c>
      <c r="U49" s="36" t="n">
        <v>6.4</v>
      </c>
      <c r="V49" s="36" t="s">
        <v>1730</v>
      </c>
      <c r="W49" s="36" t="s">
        <v>1730</v>
      </c>
      <c r="X49" s="36" t="n">
        <v>4</v>
      </c>
      <c r="Y49" s="36" t="n">
        <v>5.5</v>
      </c>
      <c r="Z49" s="36" t="n">
        <v>7.5</v>
      </c>
      <c r="AA49" s="36" t="n">
        <v>5.7</v>
      </c>
      <c r="AB49" s="36" t="n">
        <v>5.2</v>
      </c>
      <c r="AC49" s="36" t="s">
        <v>1730</v>
      </c>
      <c r="AD49" s="36" t="n">
        <v>4.6</v>
      </c>
      <c r="AE49" s="36" t="n">
        <v>5.5</v>
      </c>
      <c r="AF49" s="36" t="s">
        <v>1730</v>
      </c>
      <c r="AG49" s="36" t="n">
        <v>5.5</v>
      </c>
      <c r="AH49" s="36" t="n">
        <v>9.1</v>
      </c>
      <c r="AI49" s="36" t="n">
        <v>7.9</v>
      </c>
      <c r="AJ49" s="36" t="n">
        <v>4.5</v>
      </c>
      <c r="AK49" s="36" t="n">
        <v>5.6</v>
      </c>
      <c r="AL49" s="36" t="n">
        <v>6.6</v>
      </c>
      <c r="AM49" s="36" t="n">
        <v>7.1</v>
      </c>
      <c r="AN49" s="36" t="n">
        <v>4.5</v>
      </c>
      <c r="AO49" s="36" t="s">
        <v>1730</v>
      </c>
      <c r="AP49" s="36" t="n">
        <v>6</v>
      </c>
      <c r="AQ49" s="36" t="n">
        <v>4.9</v>
      </c>
      <c r="AR49" s="36" t="n">
        <v>4.4</v>
      </c>
      <c r="AS49" s="36" t="n">
        <v>5.3</v>
      </c>
      <c r="AT49" s="36" t="n">
        <v>6.1</v>
      </c>
      <c r="AU49" s="36" t="n">
        <v>4.3</v>
      </c>
      <c r="AV49" s="36" t="n">
        <v>4.9</v>
      </c>
      <c r="AW49" s="36" t="n">
        <v>5.7</v>
      </c>
      <c r="AX49" s="36" t="n">
        <v>7.8</v>
      </c>
      <c r="AY49" s="36" t="n">
        <v>6.5</v>
      </c>
      <c r="AZ49" s="36" t="s">
        <v>1730</v>
      </c>
      <c r="BA49" s="36" t="s">
        <v>1730</v>
      </c>
      <c r="BB49" s="36" t="n">
        <v>5.2</v>
      </c>
      <c r="BC49" s="36" t="n">
        <v>5.7</v>
      </c>
      <c r="BD49" s="36" t="n">
        <v>8.199999999999999</v>
      </c>
      <c r="BE49" s="36" t="s">
        <v>1730</v>
      </c>
      <c r="BF49" s="36" t="n">
        <v>6</v>
      </c>
      <c r="BG49" s="36" t="n">
        <v>2.1</v>
      </c>
      <c r="BH49" s="36" t="n">
        <v>3.4</v>
      </c>
      <c r="BI49" s="36" t="n">
        <v>4.7</v>
      </c>
      <c r="BJ49" s="36" t="n">
        <v>6.5</v>
      </c>
      <c r="BK49" s="36" t="s">
        <v>1730</v>
      </c>
      <c r="BL49" s="36" t="n">
        <v>5.5</v>
      </c>
      <c r="BM49" s="36" t="n">
        <v>4.1</v>
      </c>
      <c r="BN49" s="36" t="s">
        <v>1897</v>
      </c>
      <c r="BO49" s="36" t="s">
        <v>1739</v>
      </c>
      <c r="BP49" s="36" t="s">
        <v>1730</v>
      </c>
      <c r="BQ49" s="36" t="s">
        <v>2183</v>
      </c>
      <c r="BR49" s="36" t="s">
        <v>1918</v>
      </c>
      <c r="BS49" s="36" t="s">
        <v>1918</v>
      </c>
      <c r="BT49" s="36" t="s">
        <v>1919</v>
      </c>
      <c r="BU49" s="36" t="s">
        <v>1920</v>
      </c>
      <c r="BV49" s="36" t="n">
        <v>6818</v>
      </c>
      <c r="BW49" s="36" t="s">
        <v>121</v>
      </c>
      <c r="BX49" s="36" t="s">
        <v>1815</v>
      </c>
      <c r="BY49" s="36" t="s">
        <v>1735</v>
      </c>
    </row>
    <row r="50" spans="1:77">
      <c r="A50" s="36" t="n">
        <v>413591</v>
      </c>
      <c r="B50" s="36" t="s">
        <v>564</v>
      </c>
      <c r="C50" s="36" t="s">
        <v>561</v>
      </c>
      <c r="D50" s="36">
        <f>VLOOKUP(C50,原始数据!$A$4:$B$133,2,0)</f>
        <v/>
      </c>
      <c r="E50" s="179" t="s">
        <v>1880</v>
      </c>
      <c r="F50" s="36" t="n">
        <v>7.3</v>
      </c>
      <c r="G50" s="36" t="n">
        <v>10</v>
      </c>
      <c r="H50" s="36" t="n">
        <v>9.1</v>
      </c>
      <c r="I50" s="36" t="n">
        <v>5.9</v>
      </c>
      <c r="J50" s="36" t="s">
        <v>1730</v>
      </c>
      <c r="K50" s="36" t="n">
        <v>3</v>
      </c>
      <c r="L50" s="36" t="s">
        <v>1730</v>
      </c>
      <c r="M50" s="36" t="n">
        <v>3</v>
      </c>
      <c r="N50" s="36" t="n">
        <v>4.8</v>
      </c>
      <c r="O50" s="36" t="n">
        <v>8.300000000000001</v>
      </c>
      <c r="P50" s="36" t="n">
        <v>10</v>
      </c>
      <c r="Q50" s="36" t="n">
        <v>6.9</v>
      </c>
      <c r="R50" s="36" t="n">
        <v>9.1</v>
      </c>
      <c r="S50" s="36" t="n">
        <v>5.5</v>
      </c>
      <c r="T50" s="36" t="n">
        <v>7.5</v>
      </c>
      <c r="U50" s="36" t="n">
        <v>8.300000000000001</v>
      </c>
      <c r="V50" s="36" t="s">
        <v>1730</v>
      </c>
      <c r="W50" s="36" t="s">
        <v>1730</v>
      </c>
      <c r="X50" s="36" t="n">
        <v>8.1</v>
      </c>
      <c r="Y50" s="36" t="n">
        <v>7.3</v>
      </c>
      <c r="Z50" s="36" t="n">
        <v>4.6</v>
      </c>
      <c r="AA50" s="36" t="n">
        <v>9.199999999999999</v>
      </c>
      <c r="AB50" s="36" t="n">
        <v>8.699999999999999</v>
      </c>
      <c r="AC50" s="36" t="s">
        <v>1730</v>
      </c>
      <c r="AD50" s="36" t="n">
        <v>5.8</v>
      </c>
      <c r="AE50" s="36" t="n">
        <v>6.9</v>
      </c>
      <c r="AF50" s="36" t="s">
        <v>1730</v>
      </c>
      <c r="AG50" s="36" t="n">
        <v>8.800000000000001</v>
      </c>
      <c r="AH50" s="36" t="n">
        <v>8.1</v>
      </c>
      <c r="AI50" s="36" t="n">
        <v>9.800000000000001</v>
      </c>
      <c r="AJ50" s="36" t="n">
        <v>8.4</v>
      </c>
      <c r="AK50" s="36" t="n">
        <v>8</v>
      </c>
      <c r="AL50" s="36" t="n">
        <v>7.8</v>
      </c>
      <c r="AM50" s="36" t="n">
        <v>9.5</v>
      </c>
      <c r="AN50" s="36" t="n">
        <v>4.5</v>
      </c>
      <c r="AO50" s="36" t="s">
        <v>1730</v>
      </c>
      <c r="AP50" s="36" t="n">
        <v>7.7</v>
      </c>
      <c r="AQ50" s="36" t="n">
        <v>6.8</v>
      </c>
      <c r="AR50" s="36" t="n">
        <v>10</v>
      </c>
      <c r="AS50" s="36" t="n">
        <v>6.6</v>
      </c>
      <c r="AT50" s="36" t="n">
        <v>7.4</v>
      </c>
      <c r="AU50" s="36" t="n">
        <v>7.3</v>
      </c>
      <c r="AV50" s="36" t="n">
        <v>3.2</v>
      </c>
      <c r="AW50" s="36" t="n">
        <v>6.3</v>
      </c>
      <c r="AX50" s="36" t="n">
        <v>10</v>
      </c>
      <c r="AY50" s="36" t="n">
        <v>6.5</v>
      </c>
      <c r="AZ50" s="36" t="s">
        <v>1730</v>
      </c>
      <c r="BA50" s="36" t="s">
        <v>1730</v>
      </c>
      <c r="BB50" s="36" t="n">
        <v>8.5</v>
      </c>
      <c r="BC50" s="36" t="n">
        <v>7.5</v>
      </c>
      <c r="BD50" s="36" t="n">
        <v>2.5</v>
      </c>
      <c r="BE50" s="36" t="s">
        <v>1730</v>
      </c>
      <c r="BF50" s="36" t="n">
        <v>7.8</v>
      </c>
      <c r="BG50" s="36" t="n">
        <v>5.6</v>
      </c>
      <c r="BH50" s="36" t="n">
        <v>9.1</v>
      </c>
      <c r="BI50" s="36" t="n">
        <v>6.3</v>
      </c>
      <c r="BJ50" s="36" t="n">
        <v>3.1</v>
      </c>
      <c r="BK50" s="36" t="s">
        <v>1730</v>
      </c>
      <c r="BL50" s="36" t="n">
        <v>5.5</v>
      </c>
      <c r="BM50" s="36" t="n">
        <v>8.800000000000001</v>
      </c>
      <c r="BN50" s="36" t="s">
        <v>2183</v>
      </c>
      <c r="BO50" s="36" t="s">
        <v>2182</v>
      </c>
      <c r="BP50" s="36" t="s">
        <v>1730</v>
      </c>
      <c r="BQ50" s="36" t="s">
        <v>2183</v>
      </c>
      <c r="BR50" s="36" t="s">
        <v>1921</v>
      </c>
      <c r="BS50" s="36" t="s">
        <v>1921</v>
      </c>
      <c r="BT50" s="36" t="s">
        <v>1922</v>
      </c>
      <c r="BU50" s="36" t="s">
        <v>1923</v>
      </c>
      <c r="BV50" s="36" t="n">
        <v>6453</v>
      </c>
      <c r="BW50" s="36" t="s">
        <v>121</v>
      </c>
      <c r="BX50" s="36" t="s">
        <v>1810</v>
      </c>
      <c r="BY50" s="36" t="s">
        <v>1798</v>
      </c>
    </row>
    <row r="51" spans="1:77">
      <c r="A51" s="36" t="n">
        <v>413591</v>
      </c>
      <c r="B51" s="36" t="s">
        <v>571</v>
      </c>
      <c r="C51" s="36" t="s">
        <v>568</v>
      </c>
      <c r="D51" s="36">
        <f>VLOOKUP(C51,原始数据!$A$4:$B$133,2,0)</f>
        <v/>
      </c>
      <c r="E51" s="179" t="s">
        <v>1755</v>
      </c>
      <c r="F51" s="36" t="n">
        <v>5.5</v>
      </c>
      <c r="G51" s="36" t="n">
        <v>6.5</v>
      </c>
      <c r="H51" s="36" t="n">
        <v>5.3</v>
      </c>
      <c r="I51" s="36" t="n">
        <v>7.2</v>
      </c>
      <c r="J51" s="36" t="s">
        <v>1730</v>
      </c>
      <c r="K51" s="36" t="n">
        <v>5.4</v>
      </c>
      <c r="L51" s="36" t="s">
        <v>1730</v>
      </c>
      <c r="M51" s="36" t="n">
        <v>5.8</v>
      </c>
      <c r="N51" s="36" t="n">
        <v>8.4</v>
      </c>
      <c r="O51" s="36" t="n">
        <v>8.9</v>
      </c>
      <c r="P51" s="36" t="n">
        <v>10</v>
      </c>
      <c r="Q51" s="36" t="n">
        <v>10</v>
      </c>
      <c r="R51" s="36" t="n">
        <v>5.3</v>
      </c>
      <c r="S51" s="36" t="n">
        <v>7.4</v>
      </c>
      <c r="T51" s="36" t="n">
        <v>9.1</v>
      </c>
      <c r="U51" s="36" t="n">
        <v>5.7</v>
      </c>
      <c r="V51" s="36" t="s">
        <v>1730</v>
      </c>
      <c r="W51" s="36" t="s">
        <v>1730</v>
      </c>
      <c r="X51" s="36" t="n">
        <v>8.1</v>
      </c>
      <c r="Y51" s="36" t="n">
        <v>4.6</v>
      </c>
      <c r="Z51" s="36" t="n">
        <v>8.300000000000001</v>
      </c>
      <c r="AA51" s="36" t="n">
        <v>4</v>
      </c>
      <c r="AB51" s="36" t="n">
        <v>8</v>
      </c>
      <c r="AC51" s="36" t="s">
        <v>1730</v>
      </c>
      <c r="AD51" s="36" t="n">
        <v>6.4</v>
      </c>
      <c r="AE51" s="36" t="n">
        <v>6.9</v>
      </c>
      <c r="AF51" s="36" t="s">
        <v>1730</v>
      </c>
      <c r="AG51" s="36" t="n">
        <v>7.2</v>
      </c>
      <c r="AH51" s="36" t="n">
        <v>9.1</v>
      </c>
      <c r="AI51" s="36" t="n">
        <v>9</v>
      </c>
      <c r="AJ51" s="36" t="n">
        <v>8.4</v>
      </c>
      <c r="AK51" s="36" t="n">
        <v>8</v>
      </c>
      <c r="AL51" s="36" t="n">
        <v>6.1</v>
      </c>
      <c r="AM51" s="36" t="n">
        <v>7.7</v>
      </c>
      <c r="AN51" s="36" t="n">
        <v>6.5</v>
      </c>
      <c r="AO51" s="36" t="s">
        <v>1730</v>
      </c>
      <c r="AP51" s="36" t="n">
        <v>6.2</v>
      </c>
      <c r="AQ51" s="36" t="n">
        <v>4.1</v>
      </c>
      <c r="AR51" s="36" t="n">
        <v>4.4</v>
      </c>
      <c r="AS51" s="36" t="n">
        <v>7.2</v>
      </c>
      <c r="AT51" s="36" t="n">
        <v>7.4</v>
      </c>
      <c r="AU51" s="36" t="n">
        <v>9.9</v>
      </c>
      <c r="AV51" s="36" t="n">
        <v>3.8</v>
      </c>
      <c r="AW51" s="36" t="n">
        <v>7.6</v>
      </c>
      <c r="AX51" s="36" t="n">
        <v>8.199999999999999</v>
      </c>
      <c r="AY51" s="36" t="n">
        <v>8.199999999999999</v>
      </c>
      <c r="AZ51" s="36" t="s">
        <v>1730</v>
      </c>
      <c r="BA51" s="36" t="s">
        <v>1730</v>
      </c>
      <c r="BB51" s="36" t="n">
        <v>3.5</v>
      </c>
      <c r="BC51" s="36" t="n">
        <v>7.5</v>
      </c>
      <c r="BD51" s="36" t="n">
        <v>6.3</v>
      </c>
      <c r="BE51" s="36" t="s">
        <v>1730</v>
      </c>
      <c r="BF51" s="36" t="n">
        <v>6.1</v>
      </c>
      <c r="BG51" s="36" t="n">
        <v>4.4</v>
      </c>
      <c r="BH51" s="36" t="n">
        <v>9.1</v>
      </c>
      <c r="BI51" s="36" t="n">
        <v>6.3</v>
      </c>
      <c r="BJ51" s="36" t="n">
        <v>3.1</v>
      </c>
      <c r="BK51" s="36" t="s">
        <v>1730</v>
      </c>
      <c r="BL51" s="36" t="n">
        <v>6.2</v>
      </c>
      <c r="BM51" s="36" t="n">
        <v>6.1</v>
      </c>
      <c r="BN51" s="36" t="s">
        <v>2186</v>
      </c>
      <c r="BO51" s="36" t="s">
        <v>2184</v>
      </c>
      <c r="BP51" s="36" t="s">
        <v>1730</v>
      </c>
      <c r="BQ51" s="36" t="s">
        <v>2190</v>
      </c>
      <c r="BR51" s="36" t="s">
        <v>1924</v>
      </c>
      <c r="BS51" s="36" t="s">
        <v>1924</v>
      </c>
      <c r="BT51" s="36" t="s">
        <v>1925</v>
      </c>
      <c r="BU51" s="36" t="s">
        <v>1926</v>
      </c>
      <c r="BV51" s="36" t="n">
        <v>6114</v>
      </c>
      <c r="BW51" s="36" t="s">
        <v>121</v>
      </c>
      <c r="BX51" s="36" t="s">
        <v>1759</v>
      </c>
      <c r="BY51" s="36" t="s">
        <v>1740</v>
      </c>
    </row>
    <row r="52" spans="1:77">
      <c r="A52" s="36" t="n">
        <v>413591</v>
      </c>
      <c r="B52" s="36" t="s">
        <v>579</v>
      </c>
      <c r="C52" s="36" t="s">
        <v>576</v>
      </c>
      <c r="D52" s="36">
        <f>VLOOKUP(C52,原始数据!$A$4:$B$133,2,0)</f>
        <v/>
      </c>
      <c r="E52" s="179" t="s">
        <v>1927</v>
      </c>
      <c r="F52" s="36" t="n">
        <v>5.5</v>
      </c>
      <c r="G52" s="36" t="n">
        <v>8.5</v>
      </c>
      <c r="H52" s="36" t="n">
        <v>6.2</v>
      </c>
      <c r="I52" s="36" t="n">
        <v>3.5</v>
      </c>
      <c r="J52" s="36" t="s">
        <v>1730</v>
      </c>
      <c r="K52" s="36" t="n">
        <v>6.6</v>
      </c>
      <c r="L52" s="36" t="s">
        <v>1730</v>
      </c>
      <c r="M52" s="36" t="n">
        <v>7.3</v>
      </c>
      <c r="N52" s="36" t="n">
        <v>3</v>
      </c>
      <c r="O52" s="36" t="n">
        <v>2.9</v>
      </c>
      <c r="P52" s="36" t="n">
        <v>10</v>
      </c>
      <c r="Q52" s="36" t="n">
        <v>6.9</v>
      </c>
      <c r="R52" s="36" t="n">
        <v>1.6</v>
      </c>
      <c r="S52" s="36" t="n">
        <v>3.6</v>
      </c>
      <c r="T52" s="36" t="n">
        <v>9.1</v>
      </c>
      <c r="U52" s="36" t="n">
        <v>1.8</v>
      </c>
      <c r="V52" s="36" t="s">
        <v>1730</v>
      </c>
      <c r="W52" s="36" t="s">
        <v>1730</v>
      </c>
      <c r="X52" s="36" t="n">
        <v>2.2</v>
      </c>
      <c r="Y52" s="36" t="n">
        <v>8.199999999999999</v>
      </c>
      <c r="Z52" s="36" t="n">
        <v>5.6</v>
      </c>
      <c r="AA52" s="36" t="n">
        <v>5.7</v>
      </c>
      <c r="AB52" s="36" t="n">
        <v>3.1</v>
      </c>
      <c r="AC52" s="36" t="s">
        <v>1730</v>
      </c>
      <c r="AD52" s="36" t="n">
        <v>1</v>
      </c>
      <c r="AE52" s="36" t="n">
        <v>6.2</v>
      </c>
      <c r="AF52" s="36" t="s">
        <v>1730</v>
      </c>
      <c r="AG52" s="36" t="n">
        <v>5.5</v>
      </c>
      <c r="AH52" s="36" t="n">
        <v>9.1</v>
      </c>
      <c r="AI52" s="36" t="n">
        <v>7.9</v>
      </c>
      <c r="AJ52" s="36" t="n">
        <v>4.5</v>
      </c>
      <c r="AK52" s="36" t="n">
        <v>5.6</v>
      </c>
      <c r="AL52" s="36" t="n">
        <v>5.7</v>
      </c>
      <c r="AM52" s="36" t="n">
        <v>4.8</v>
      </c>
      <c r="AN52" s="36" t="n">
        <v>2.5</v>
      </c>
      <c r="AO52" s="36" t="s">
        <v>1730</v>
      </c>
      <c r="AP52" s="36" t="n">
        <v>5.7</v>
      </c>
      <c r="AQ52" s="36" t="n">
        <v>3.2</v>
      </c>
      <c r="AR52" s="36" t="n">
        <v>8.300000000000001</v>
      </c>
      <c r="AS52" s="36" t="n">
        <v>6.7</v>
      </c>
      <c r="AT52" s="36" t="n">
        <v>4.8</v>
      </c>
      <c r="AU52" s="36" t="n">
        <v>6.3</v>
      </c>
      <c r="AV52" s="36" t="n">
        <v>3.2</v>
      </c>
      <c r="AW52" s="36" t="n">
        <v>3.1</v>
      </c>
      <c r="AX52" s="36" t="n">
        <v>7.6</v>
      </c>
      <c r="AY52" s="36" t="n">
        <v>10</v>
      </c>
      <c r="AZ52" s="36" t="s">
        <v>1730</v>
      </c>
      <c r="BA52" s="36" t="s">
        <v>1730</v>
      </c>
      <c r="BB52" s="36" t="n">
        <v>8.5</v>
      </c>
      <c r="BC52" s="36" t="n">
        <v>7.5</v>
      </c>
      <c r="BD52" s="36" t="n">
        <v>6.3</v>
      </c>
      <c r="BE52" s="36" t="s">
        <v>1730</v>
      </c>
      <c r="BF52" s="36" t="n">
        <v>3.7</v>
      </c>
      <c r="BG52" s="36" t="n">
        <v>3.8</v>
      </c>
      <c r="BH52" s="36" t="n">
        <v>5.1</v>
      </c>
      <c r="BI52" s="36" t="n">
        <v>1</v>
      </c>
      <c r="BJ52" s="36" t="n">
        <v>3.1</v>
      </c>
      <c r="BK52" s="36" t="s">
        <v>1730</v>
      </c>
      <c r="BL52" s="36" t="n">
        <v>3.4</v>
      </c>
      <c r="BM52" s="36" t="n">
        <v>5</v>
      </c>
      <c r="BN52" s="36" t="s">
        <v>2189</v>
      </c>
      <c r="BO52" s="36" t="s">
        <v>1739</v>
      </c>
      <c r="BP52" s="36" t="s">
        <v>1730</v>
      </c>
      <c r="BQ52" s="36" t="s">
        <v>2191</v>
      </c>
      <c r="BR52" s="36" t="s">
        <v>1928</v>
      </c>
      <c r="BS52" s="36" t="s">
        <v>1928</v>
      </c>
      <c r="BT52" s="36" t="s">
        <v>1929</v>
      </c>
      <c r="BU52" s="36" t="s">
        <v>1930</v>
      </c>
      <c r="BV52" s="36" t="n">
        <v>5107</v>
      </c>
      <c r="BW52" s="36" t="s">
        <v>121</v>
      </c>
      <c r="BX52" s="36" t="s">
        <v>1931</v>
      </c>
      <c r="BY52" s="36" t="s">
        <v>1783</v>
      </c>
    </row>
    <row r="53" spans="1:77">
      <c r="A53" s="36" t="n">
        <v>413591</v>
      </c>
      <c r="B53" s="36" t="s">
        <v>589</v>
      </c>
      <c r="C53" s="36" t="s">
        <v>586</v>
      </c>
      <c r="D53" s="36">
        <f>VLOOKUP(C53,原始数据!$A$4:$B$133,2,0)</f>
        <v/>
      </c>
      <c r="E53" s="179" t="s">
        <v>1729</v>
      </c>
      <c r="F53" s="36" t="n">
        <v>3.7</v>
      </c>
      <c r="G53" s="36" t="n">
        <v>4.5</v>
      </c>
      <c r="H53" s="36" t="n">
        <v>8.1</v>
      </c>
      <c r="I53" s="36" t="n">
        <v>6.4</v>
      </c>
      <c r="J53" s="36" t="s">
        <v>1730</v>
      </c>
      <c r="K53" s="36" t="n">
        <v>5.4</v>
      </c>
      <c r="L53" s="36" t="s">
        <v>1730</v>
      </c>
      <c r="M53" s="36" t="n">
        <v>5.8</v>
      </c>
      <c r="N53" s="36" t="n">
        <v>6.6</v>
      </c>
      <c r="O53" s="36" t="n">
        <v>6.5</v>
      </c>
      <c r="P53" s="36" t="n">
        <v>10</v>
      </c>
      <c r="Q53" s="36" t="n">
        <v>6.9</v>
      </c>
      <c r="R53" s="36" t="n">
        <v>6.2</v>
      </c>
      <c r="S53" s="36" t="n">
        <v>5.5</v>
      </c>
      <c r="T53" s="36" t="n">
        <v>4.3</v>
      </c>
      <c r="U53" s="36" t="n">
        <v>5.5</v>
      </c>
      <c r="V53" s="36" t="s">
        <v>1730</v>
      </c>
      <c r="W53" s="36" t="s">
        <v>1730</v>
      </c>
      <c r="X53" s="36" t="n">
        <v>6.9</v>
      </c>
      <c r="Y53" s="36" t="n">
        <v>6.4</v>
      </c>
      <c r="Z53" s="36" t="n">
        <v>6.5</v>
      </c>
      <c r="AA53" s="36" t="n">
        <v>2.3</v>
      </c>
      <c r="AB53" s="36" t="n">
        <v>5.2</v>
      </c>
      <c r="AC53" s="36" t="s">
        <v>1730</v>
      </c>
      <c r="AD53" s="36" t="n">
        <v>3.4</v>
      </c>
      <c r="AE53" s="36" t="n">
        <v>8.300000000000001</v>
      </c>
      <c r="AF53" s="36" t="s">
        <v>1730</v>
      </c>
      <c r="AG53" s="36" t="n">
        <v>5.5</v>
      </c>
      <c r="AH53" s="36" t="n">
        <v>7.2</v>
      </c>
      <c r="AI53" s="36" t="n">
        <v>9.800000000000001</v>
      </c>
      <c r="AJ53" s="36" t="n">
        <v>4.5</v>
      </c>
      <c r="AK53" s="36" t="n">
        <v>8</v>
      </c>
      <c r="AL53" s="36" t="n">
        <v>5.1</v>
      </c>
      <c r="AM53" s="36" t="n">
        <v>6.5</v>
      </c>
      <c r="AN53" s="36" t="n">
        <v>10</v>
      </c>
      <c r="AO53" s="36" t="s">
        <v>1730</v>
      </c>
      <c r="AP53" s="36" t="n">
        <v>3.2</v>
      </c>
      <c r="AQ53" s="36" t="n">
        <v>6.4</v>
      </c>
      <c r="AR53" s="36" t="n">
        <v>8.300000000000001</v>
      </c>
      <c r="AS53" s="36" t="n">
        <v>7</v>
      </c>
      <c r="AT53" s="36" t="n">
        <v>4.1</v>
      </c>
      <c r="AU53" s="36" t="n">
        <v>8.199999999999999</v>
      </c>
      <c r="AV53" s="36" t="n">
        <v>3.8</v>
      </c>
      <c r="AW53" s="36" t="n">
        <v>5.7</v>
      </c>
      <c r="AX53" s="36" t="n">
        <v>7.4</v>
      </c>
      <c r="AY53" s="36" t="n">
        <v>8.199999999999999</v>
      </c>
      <c r="AZ53" s="36" t="s">
        <v>1730</v>
      </c>
      <c r="BA53" s="36" t="s">
        <v>1730</v>
      </c>
      <c r="BB53" s="36" t="n">
        <v>6.3</v>
      </c>
      <c r="BC53" s="36" t="n">
        <v>5.7</v>
      </c>
      <c r="BD53" s="36" t="n">
        <v>6.3</v>
      </c>
      <c r="BE53" s="36" t="s">
        <v>1730</v>
      </c>
      <c r="BF53" s="36" t="n">
        <v>4.4</v>
      </c>
      <c r="BG53" s="36" t="n">
        <v>6.7</v>
      </c>
      <c r="BH53" s="36" t="n">
        <v>6.7</v>
      </c>
      <c r="BI53" s="36" t="n">
        <v>6.3</v>
      </c>
      <c r="BJ53" s="36" t="n">
        <v>6.5</v>
      </c>
      <c r="BK53" s="36" t="s">
        <v>1730</v>
      </c>
      <c r="BL53" s="36" t="n">
        <v>6.2</v>
      </c>
      <c r="BM53" s="36" t="n">
        <v>8.9</v>
      </c>
      <c r="BN53" s="36" t="s">
        <v>2186</v>
      </c>
      <c r="BO53" s="36" t="s">
        <v>2182</v>
      </c>
      <c r="BP53" s="36" t="s">
        <v>1730</v>
      </c>
      <c r="BQ53" s="36" t="s">
        <v>1739</v>
      </c>
      <c r="BR53" s="36" t="s">
        <v>1932</v>
      </c>
      <c r="BS53" s="36" t="s">
        <v>1932</v>
      </c>
      <c r="BT53" s="36" t="s">
        <v>1933</v>
      </c>
      <c r="BU53" s="36" t="s">
        <v>1934</v>
      </c>
      <c r="BV53" s="36" t="n">
        <v>5010</v>
      </c>
      <c r="BW53" s="36" t="s">
        <v>121</v>
      </c>
      <c r="BX53" s="36" t="s">
        <v>1775</v>
      </c>
      <c r="BY53" s="36" t="s">
        <v>1792</v>
      </c>
    </row>
    <row r="54" spans="1:77">
      <c r="A54" s="36" t="n">
        <v>413591</v>
      </c>
      <c r="B54" s="36" t="s">
        <v>595</v>
      </c>
      <c r="C54" s="36" t="s">
        <v>592</v>
      </c>
      <c r="D54" s="36">
        <f>VLOOKUP(C54,原始数据!$A$4:$B$133,2,0)</f>
        <v/>
      </c>
      <c r="E54" s="179" t="s">
        <v>1935</v>
      </c>
      <c r="F54" s="36" t="n">
        <v>5.5</v>
      </c>
      <c r="G54" s="36" t="n">
        <v>6.5</v>
      </c>
      <c r="H54" s="36" t="n">
        <v>7.2</v>
      </c>
      <c r="I54" s="36" t="n">
        <v>7.1</v>
      </c>
      <c r="J54" s="36" t="s">
        <v>1730</v>
      </c>
      <c r="K54" s="36" t="n">
        <v>8.300000000000001</v>
      </c>
      <c r="L54" s="36" t="s">
        <v>1730</v>
      </c>
      <c r="M54" s="36" t="n">
        <v>3</v>
      </c>
      <c r="N54" s="36" t="n">
        <v>3</v>
      </c>
      <c r="O54" s="36" t="n">
        <v>8.300000000000001</v>
      </c>
      <c r="P54" s="36" t="n">
        <v>8.5</v>
      </c>
      <c r="Q54" s="36" t="n">
        <v>3.2</v>
      </c>
      <c r="R54" s="36" t="n">
        <v>5.3</v>
      </c>
      <c r="S54" s="36" t="n">
        <v>6.8</v>
      </c>
      <c r="T54" s="36" t="n">
        <v>4.3</v>
      </c>
      <c r="U54" s="36" t="n">
        <v>4.2</v>
      </c>
      <c r="V54" s="36" t="s">
        <v>1730</v>
      </c>
      <c r="W54" s="36" t="s">
        <v>1730</v>
      </c>
      <c r="X54" s="36" t="n">
        <v>7.5</v>
      </c>
      <c r="Y54" s="36" t="n">
        <v>6.4</v>
      </c>
      <c r="Z54" s="36" t="n">
        <v>3.9</v>
      </c>
      <c r="AA54" s="36" t="n">
        <v>7.5</v>
      </c>
      <c r="AB54" s="36" t="n">
        <v>8</v>
      </c>
      <c r="AC54" s="36" t="s">
        <v>1730</v>
      </c>
      <c r="AD54" s="36" t="n">
        <v>4</v>
      </c>
      <c r="AE54" s="36" t="n">
        <v>8.300000000000001</v>
      </c>
      <c r="AF54" s="36" t="s">
        <v>1730</v>
      </c>
      <c r="AG54" s="36" t="n">
        <v>2.1</v>
      </c>
      <c r="AH54" s="36" t="n">
        <v>4.4</v>
      </c>
      <c r="AI54" s="36" t="n">
        <v>10</v>
      </c>
      <c r="AJ54" s="36" t="n">
        <v>2.5</v>
      </c>
      <c r="AK54" s="36" t="n">
        <v>4.4</v>
      </c>
      <c r="AL54" s="36" t="n">
        <v>5.4</v>
      </c>
      <c r="AM54" s="36" t="n">
        <v>7.7</v>
      </c>
      <c r="AN54" s="36" t="n">
        <v>10</v>
      </c>
      <c r="AO54" s="36" t="s">
        <v>1730</v>
      </c>
      <c r="AP54" s="36" t="n">
        <v>6.4</v>
      </c>
      <c r="AQ54" s="36" t="n">
        <v>5.7</v>
      </c>
      <c r="AR54" s="36" t="n">
        <v>6.3</v>
      </c>
      <c r="AS54" s="36" t="n">
        <v>4</v>
      </c>
      <c r="AT54" s="36" t="n">
        <v>9.4</v>
      </c>
      <c r="AU54" s="36" t="n">
        <v>2.4</v>
      </c>
      <c r="AV54" s="36" t="n">
        <v>1</v>
      </c>
      <c r="AW54" s="36" t="n">
        <v>4.4</v>
      </c>
      <c r="AX54" s="36" t="n">
        <v>4.5</v>
      </c>
      <c r="AY54" s="36" t="n">
        <v>3</v>
      </c>
      <c r="AZ54" s="36" t="s">
        <v>1730</v>
      </c>
      <c r="BA54" s="36" t="s">
        <v>1730</v>
      </c>
      <c r="BB54" s="36" t="n">
        <v>1.9</v>
      </c>
      <c r="BC54" s="36" t="n">
        <v>4</v>
      </c>
      <c r="BD54" s="36" t="n">
        <v>6.3</v>
      </c>
      <c r="BE54" s="36" t="s">
        <v>1730</v>
      </c>
      <c r="BF54" s="36" t="n">
        <v>9.199999999999999</v>
      </c>
      <c r="BG54" s="36" t="n">
        <v>3.3</v>
      </c>
      <c r="BH54" s="36" t="n">
        <v>7.9</v>
      </c>
      <c r="BI54" s="36" t="n">
        <v>4.7</v>
      </c>
      <c r="BJ54" s="36" t="n">
        <v>6.5</v>
      </c>
      <c r="BK54" s="36" t="s">
        <v>1730</v>
      </c>
      <c r="BL54" s="36" t="n">
        <v>8.4</v>
      </c>
      <c r="BM54" s="36" t="n">
        <v>4.6</v>
      </c>
      <c r="BN54" s="36" t="s">
        <v>2188</v>
      </c>
      <c r="BO54" s="36" t="s">
        <v>1798</v>
      </c>
      <c r="BP54" s="36" t="s">
        <v>1730</v>
      </c>
      <c r="BQ54" s="36" t="s">
        <v>1740</v>
      </c>
      <c r="BR54" s="36" t="s">
        <v>1936</v>
      </c>
      <c r="BS54" s="36" t="s">
        <v>1936</v>
      </c>
      <c r="BT54" s="36" t="s">
        <v>1937</v>
      </c>
      <c r="BU54" s="36" t="s">
        <v>1938</v>
      </c>
      <c r="BV54" s="36" t="n">
        <v>7965</v>
      </c>
      <c r="BW54" s="36" t="s">
        <v>121</v>
      </c>
      <c r="BX54" s="36" t="s">
        <v>1897</v>
      </c>
      <c r="BY54" s="36" t="s">
        <v>1765</v>
      </c>
    </row>
    <row r="55" spans="1:77">
      <c r="A55" s="36" t="n">
        <v>413591</v>
      </c>
      <c r="B55" s="36" t="s">
        <v>601</v>
      </c>
      <c r="C55" s="36" t="s">
        <v>598</v>
      </c>
      <c r="D55" s="36">
        <f>VLOOKUP(C55,原始数据!$A$4:$B$133,2,0)</f>
        <v/>
      </c>
      <c r="E55" s="179" t="s">
        <v>1939</v>
      </c>
      <c r="F55" s="36" t="n">
        <v>5.5</v>
      </c>
      <c r="G55" s="36" t="n">
        <v>8.5</v>
      </c>
      <c r="H55" s="36" t="n">
        <v>7.2</v>
      </c>
      <c r="I55" s="36" t="n">
        <v>1.4</v>
      </c>
      <c r="J55" s="36" t="s">
        <v>1730</v>
      </c>
      <c r="K55" s="36" t="n">
        <v>3</v>
      </c>
      <c r="L55" s="36" t="s">
        <v>1730</v>
      </c>
      <c r="M55" s="36" t="n">
        <v>1.5</v>
      </c>
      <c r="N55" s="36" t="n">
        <v>6.6</v>
      </c>
      <c r="O55" s="36" t="n">
        <v>4.1</v>
      </c>
      <c r="P55" s="36" t="n">
        <v>10</v>
      </c>
      <c r="Q55" s="36" t="n">
        <v>6.9</v>
      </c>
      <c r="R55" s="36" t="n">
        <v>4.4</v>
      </c>
      <c r="S55" s="36" t="n">
        <v>1.7</v>
      </c>
      <c r="T55" s="36" t="n">
        <v>4.3</v>
      </c>
      <c r="U55" s="36" t="n">
        <v>4.2</v>
      </c>
      <c r="V55" s="36" t="s">
        <v>1730</v>
      </c>
      <c r="W55" s="36" t="s">
        <v>1730</v>
      </c>
      <c r="X55" s="36" t="n">
        <v>4</v>
      </c>
      <c r="Y55" s="36" t="n">
        <v>2.8</v>
      </c>
      <c r="Z55" s="36" t="n">
        <v>6.5</v>
      </c>
      <c r="AA55" s="36" t="n">
        <v>5.7</v>
      </c>
      <c r="AB55" s="36" t="n">
        <v>2.4</v>
      </c>
      <c r="AC55" s="36" t="s">
        <v>1730</v>
      </c>
      <c r="AD55" s="36" t="n">
        <v>1.5</v>
      </c>
      <c r="AE55" s="36" t="n">
        <v>1.4</v>
      </c>
      <c r="AF55" s="36" t="s">
        <v>1730</v>
      </c>
      <c r="AG55" s="36" t="n">
        <v>3.8</v>
      </c>
      <c r="AH55" s="36" t="n">
        <v>8.1</v>
      </c>
      <c r="AI55" s="36" t="n">
        <v>10</v>
      </c>
      <c r="AJ55" s="36" t="n">
        <v>4.5</v>
      </c>
      <c r="AK55" s="36" t="n">
        <v>8</v>
      </c>
      <c r="AL55" s="36" t="n">
        <v>4.2</v>
      </c>
      <c r="AM55" s="36" t="n">
        <v>3</v>
      </c>
      <c r="AN55" s="36" t="n">
        <v>8.5</v>
      </c>
      <c r="AO55" s="36" t="s">
        <v>1730</v>
      </c>
      <c r="AP55" s="36" t="n">
        <v>3.8</v>
      </c>
      <c r="AQ55" s="36" t="n">
        <v>3.2</v>
      </c>
      <c r="AR55" s="36" t="n">
        <v>4.4</v>
      </c>
      <c r="AS55" s="36" t="n">
        <v>1</v>
      </c>
      <c r="AT55" s="36" t="n">
        <v>2.1</v>
      </c>
      <c r="AU55" s="36" t="n">
        <v>6.9</v>
      </c>
      <c r="AV55" s="36" t="n">
        <v>6.6</v>
      </c>
      <c r="AW55" s="36" t="n">
        <v>5.7</v>
      </c>
      <c r="AX55" s="36" t="n">
        <v>7.7</v>
      </c>
      <c r="AY55" s="36" t="n">
        <v>4.8</v>
      </c>
      <c r="AZ55" s="36" t="s">
        <v>1730</v>
      </c>
      <c r="BA55" s="36" t="s">
        <v>1730</v>
      </c>
      <c r="BB55" s="36" t="n">
        <v>8.5</v>
      </c>
      <c r="BC55" s="36" t="n">
        <v>7.5</v>
      </c>
      <c r="BD55" s="36" t="n">
        <v>4.4</v>
      </c>
      <c r="BE55" s="36" t="s">
        <v>1730</v>
      </c>
      <c r="BF55" s="36" t="n">
        <v>2.4</v>
      </c>
      <c r="BG55" s="36" t="n">
        <v>2.1</v>
      </c>
      <c r="BH55" s="36" t="n">
        <v>4.3</v>
      </c>
      <c r="BI55" s="36" t="n">
        <v>7.4</v>
      </c>
      <c r="BJ55" s="36" t="n">
        <v>6.5</v>
      </c>
      <c r="BK55" s="36" t="s">
        <v>1730</v>
      </c>
      <c r="BL55" s="36" t="n">
        <v>2.6</v>
      </c>
      <c r="BM55" s="36" t="n">
        <v>5.9</v>
      </c>
      <c r="BN55" s="36" t="s">
        <v>1840</v>
      </c>
      <c r="BO55" s="36" t="s">
        <v>2184</v>
      </c>
      <c r="BP55" s="36" t="s">
        <v>1730</v>
      </c>
      <c r="BQ55" s="36" t="s">
        <v>2191</v>
      </c>
      <c r="BR55" s="36" t="s">
        <v>1940</v>
      </c>
      <c r="BS55" s="36" t="s">
        <v>1940</v>
      </c>
      <c r="BT55" s="36" t="s">
        <v>1941</v>
      </c>
      <c r="BU55" s="36" t="s">
        <v>1942</v>
      </c>
      <c r="BV55" s="36" t="n">
        <v>3774</v>
      </c>
      <c r="BW55" s="36" t="s">
        <v>121</v>
      </c>
      <c r="BX55" s="36" t="s">
        <v>1897</v>
      </c>
      <c r="BY55" s="36" t="s">
        <v>1750</v>
      </c>
    </row>
    <row r="56" spans="1:77">
      <c r="A56" s="36" t="n">
        <v>413591</v>
      </c>
      <c r="B56" s="36" t="s">
        <v>611</v>
      </c>
      <c r="C56" s="36" t="s">
        <v>608</v>
      </c>
      <c r="D56" s="36">
        <f>VLOOKUP(C56,原始数据!$A$4:$B$133,2,0)</f>
        <v/>
      </c>
      <c r="E56" s="179" t="s">
        <v>1741</v>
      </c>
      <c r="F56" s="36" t="n">
        <v>5.5</v>
      </c>
      <c r="G56" s="36" t="n">
        <v>6.5</v>
      </c>
      <c r="H56" s="36" t="n">
        <v>8.1</v>
      </c>
      <c r="I56" s="36" t="n">
        <v>4.5</v>
      </c>
      <c r="J56" s="36" t="s">
        <v>1730</v>
      </c>
      <c r="K56" s="36" t="n">
        <v>1.9</v>
      </c>
      <c r="L56" s="36" t="s">
        <v>1730</v>
      </c>
      <c r="M56" s="36" t="n">
        <v>1</v>
      </c>
      <c r="N56" s="36" t="n">
        <v>6.6</v>
      </c>
      <c r="O56" s="36" t="n">
        <v>7.1</v>
      </c>
      <c r="P56" s="36" t="n">
        <v>10</v>
      </c>
      <c r="Q56" s="36" t="n">
        <v>8.699999999999999</v>
      </c>
      <c r="R56" s="36" t="n">
        <v>9.1</v>
      </c>
      <c r="S56" s="36" t="n">
        <v>6.8</v>
      </c>
      <c r="T56" s="36" t="n">
        <v>7.5</v>
      </c>
      <c r="U56" s="36" t="n">
        <v>5.5</v>
      </c>
      <c r="V56" s="36" t="s">
        <v>1730</v>
      </c>
      <c r="W56" s="36" t="s">
        <v>1730</v>
      </c>
      <c r="X56" s="36" t="n">
        <v>4</v>
      </c>
      <c r="Y56" s="36" t="n">
        <v>5.5</v>
      </c>
      <c r="Z56" s="36" t="n">
        <v>5.6</v>
      </c>
      <c r="AA56" s="36" t="n">
        <v>7.5</v>
      </c>
      <c r="AB56" s="36" t="n">
        <v>6.6</v>
      </c>
      <c r="AC56" s="36" t="s">
        <v>1730</v>
      </c>
      <c r="AD56" s="36" t="n">
        <v>4.6</v>
      </c>
      <c r="AE56" s="36" t="n">
        <v>4.2</v>
      </c>
      <c r="AF56" s="36" t="s">
        <v>1730</v>
      </c>
      <c r="AG56" s="36" t="n">
        <v>7.2</v>
      </c>
      <c r="AH56" s="36" t="n">
        <v>8.1</v>
      </c>
      <c r="AI56" s="36" t="n">
        <v>9</v>
      </c>
      <c r="AJ56" s="36" t="n">
        <v>6.4</v>
      </c>
      <c r="AK56" s="36" t="n">
        <v>5.6</v>
      </c>
      <c r="AL56" s="36" t="n">
        <v>6.3</v>
      </c>
      <c r="AM56" s="36" t="n">
        <v>3.6</v>
      </c>
      <c r="AN56" s="36" t="n">
        <v>6.5</v>
      </c>
      <c r="AO56" s="36" t="s">
        <v>1730</v>
      </c>
      <c r="AP56" s="36" t="n">
        <v>5.1</v>
      </c>
      <c r="AQ56" s="36" t="n">
        <v>3.8</v>
      </c>
      <c r="AR56" s="36" t="n">
        <v>2.4</v>
      </c>
      <c r="AS56" s="36" t="n">
        <v>3.5</v>
      </c>
      <c r="AT56" s="36" t="n">
        <v>4.1</v>
      </c>
      <c r="AU56" s="36" t="n">
        <v>7</v>
      </c>
      <c r="AV56" s="36" t="n">
        <v>3.8</v>
      </c>
      <c r="AW56" s="36" t="n">
        <v>7</v>
      </c>
      <c r="AX56" s="36" t="n">
        <v>8.199999999999999</v>
      </c>
      <c r="AY56" s="36" t="n">
        <v>4.8</v>
      </c>
      <c r="AZ56" s="36" t="s">
        <v>1730</v>
      </c>
      <c r="BA56" s="36" t="s">
        <v>1730</v>
      </c>
      <c r="BB56" s="36" t="n">
        <v>6.3</v>
      </c>
      <c r="BC56" s="36" t="n">
        <v>5.7</v>
      </c>
      <c r="BD56" s="36" t="n">
        <v>4.4</v>
      </c>
      <c r="BE56" s="36" t="s">
        <v>1730</v>
      </c>
      <c r="BF56" s="36" t="n">
        <v>5.3</v>
      </c>
      <c r="BG56" s="36" t="n">
        <v>5</v>
      </c>
      <c r="BH56" s="36" t="n">
        <v>6.9</v>
      </c>
      <c r="BI56" s="36" t="n">
        <v>5.8</v>
      </c>
      <c r="BJ56" s="36" t="n">
        <v>6.5</v>
      </c>
      <c r="BK56" s="36" t="s">
        <v>1730</v>
      </c>
      <c r="BL56" s="36" t="n">
        <v>4.1</v>
      </c>
      <c r="BM56" s="36" t="n">
        <v>6.7</v>
      </c>
      <c r="BN56" s="36" t="s">
        <v>2185</v>
      </c>
      <c r="BO56" s="36" t="s">
        <v>2182</v>
      </c>
      <c r="BP56" s="36" t="s">
        <v>1730</v>
      </c>
      <c r="BQ56" s="36" t="s">
        <v>1775</v>
      </c>
      <c r="BR56" s="36" t="s">
        <v>1943</v>
      </c>
      <c r="BS56" s="36" t="s">
        <v>1943</v>
      </c>
      <c r="BT56" s="36" t="s">
        <v>1944</v>
      </c>
      <c r="BU56" s="36" t="s">
        <v>1945</v>
      </c>
      <c r="BV56" s="36" t="n">
        <v>5622</v>
      </c>
      <c r="BW56" s="36" t="s">
        <v>121</v>
      </c>
      <c r="BX56" s="36" t="s">
        <v>1739</v>
      </c>
      <c r="BY56" s="36" t="s">
        <v>1792</v>
      </c>
    </row>
    <row r="57" spans="1:77">
      <c r="A57" s="36" t="n">
        <v>413591</v>
      </c>
      <c r="B57" s="36" t="s">
        <v>618</v>
      </c>
      <c r="C57" s="36" t="s">
        <v>615</v>
      </c>
      <c r="D57" s="36">
        <f>VLOOKUP(C57,原始数据!$A$4:$B$133,2,0)</f>
        <v/>
      </c>
      <c r="E57" s="179" t="s">
        <v>1755</v>
      </c>
      <c r="F57" s="36" t="n">
        <v>9.1</v>
      </c>
      <c r="G57" s="36" t="n">
        <v>6.5</v>
      </c>
      <c r="H57" s="36" t="n">
        <v>4.4</v>
      </c>
      <c r="I57" s="36" t="n">
        <v>7</v>
      </c>
      <c r="J57" s="36" t="s">
        <v>1730</v>
      </c>
      <c r="K57" s="36" t="n">
        <v>6</v>
      </c>
      <c r="L57" s="36" t="s">
        <v>1730</v>
      </c>
      <c r="M57" s="36" t="n">
        <v>7.3</v>
      </c>
      <c r="N57" s="36" t="n">
        <v>4.8</v>
      </c>
      <c r="O57" s="36" t="n">
        <v>8.300000000000001</v>
      </c>
      <c r="P57" s="36" t="n">
        <v>10</v>
      </c>
      <c r="Q57" s="36" t="n">
        <v>3.2</v>
      </c>
      <c r="R57" s="36" t="n">
        <v>7.2</v>
      </c>
      <c r="S57" s="36" t="n">
        <v>7.4</v>
      </c>
      <c r="T57" s="36" t="n">
        <v>7.5</v>
      </c>
      <c r="U57" s="36" t="n">
        <v>6.9</v>
      </c>
      <c r="V57" s="36" t="s">
        <v>1730</v>
      </c>
      <c r="W57" s="36" t="s">
        <v>1730</v>
      </c>
      <c r="X57" s="36" t="n">
        <v>4</v>
      </c>
      <c r="Y57" s="36" t="n">
        <v>6.4</v>
      </c>
      <c r="Z57" s="36" t="n">
        <v>3.8</v>
      </c>
      <c r="AA57" s="36" t="n">
        <v>5.7</v>
      </c>
      <c r="AB57" s="36" t="n">
        <v>7.3</v>
      </c>
      <c r="AC57" s="36" t="s">
        <v>1730</v>
      </c>
      <c r="AD57" s="36" t="n">
        <v>6.4</v>
      </c>
      <c r="AE57" s="36" t="n">
        <v>8.300000000000001</v>
      </c>
      <c r="AF57" s="36" t="s">
        <v>1730</v>
      </c>
      <c r="AG57" s="36" t="n">
        <v>5.5</v>
      </c>
      <c r="AH57" s="36" t="n">
        <v>5.3</v>
      </c>
      <c r="AI57" s="36" t="n">
        <v>7.9</v>
      </c>
      <c r="AJ57" s="36" t="n">
        <v>4.5</v>
      </c>
      <c r="AK57" s="36" t="n">
        <v>6.8</v>
      </c>
      <c r="AL57" s="36" t="n">
        <v>8</v>
      </c>
      <c r="AM57" s="36" t="n">
        <v>6.5</v>
      </c>
      <c r="AN57" s="36" t="n">
        <v>4.5</v>
      </c>
      <c r="AO57" s="36" t="s">
        <v>1730</v>
      </c>
      <c r="AP57" s="36" t="n">
        <v>5.3</v>
      </c>
      <c r="AQ57" s="36" t="n">
        <v>7.1</v>
      </c>
      <c r="AR57" s="36" t="n">
        <v>8.300000000000001</v>
      </c>
      <c r="AS57" s="36" t="n">
        <v>7.7</v>
      </c>
      <c r="AT57" s="36" t="n">
        <v>5.4</v>
      </c>
      <c r="AU57" s="36" t="n">
        <v>6.5</v>
      </c>
      <c r="AV57" s="36" t="n">
        <v>5.5</v>
      </c>
      <c r="AW57" s="36" t="n">
        <v>5.7</v>
      </c>
      <c r="AX57" s="36" t="n">
        <v>9.1</v>
      </c>
      <c r="AY57" s="36" t="n">
        <v>8.199999999999999</v>
      </c>
      <c r="AZ57" s="36" t="s">
        <v>1730</v>
      </c>
      <c r="BA57" s="36" t="s">
        <v>1730</v>
      </c>
      <c r="BB57" s="36" t="n">
        <v>9.699999999999999</v>
      </c>
      <c r="BC57" s="36" t="n">
        <v>4</v>
      </c>
      <c r="BD57" s="36" t="n">
        <v>4.4</v>
      </c>
      <c r="BE57" s="36" t="s">
        <v>1730</v>
      </c>
      <c r="BF57" s="36" t="n">
        <v>7</v>
      </c>
      <c r="BG57" s="36" t="n">
        <v>5</v>
      </c>
      <c r="BH57" s="36" t="n">
        <v>6</v>
      </c>
      <c r="BI57" s="36" t="n">
        <v>6.9</v>
      </c>
      <c r="BJ57" s="36" t="n">
        <v>4.8</v>
      </c>
      <c r="BK57" s="36" t="s">
        <v>1730</v>
      </c>
      <c r="BL57" s="36" t="n">
        <v>6.2</v>
      </c>
      <c r="BM57" s="36" t="n">
        <v>5.3</v>
      </c>
      <c r="BN57" s="36" t="s">
        <v>2183</v>
      </c>
      <c r="BO57" s="36" t="s">
        <v>2184</v>
      </c>
      <c r="BP57" s="36" t="s">
        <v>1730</v>
      </c>
      <c r="BQ57" s="36" t="s">
        <v>2182</v>
      </c>
      <c r="BR57" s="36" t="s">
        <v>1946</v>
      </c>
      <c r="BS57" s="36" t="s">
        <v>1946</v>
      </c>
      <c r="BT57" s="36" t="s">
        <v>1947</v>
      </c>
      <c r="BU57" s="36" t="s">
        <v>1948</v>
      </c>
      <c r="BV57" s="36" t="n">
        <v>4733</v>
      </c>
      <c r="BW57" s="36" t="s">
        <v>121</v>
      </c>
      <c r="BX57" s="36" t="s">
        <v>1815</v>
      </c>
      <c r="BY57" s="36" t="s">
        <v>1905</v>
      </c>
    </row>
    <row r="58" spans="1:77">
      <c r="A58" s="36" t="n">
        <v>413591</v>
      </c>
      <c r="B58" s="36" t="s">
        <v>625</v>
      </c>
      <c r="C58" s="36" t="s">
        <v>621</v>
      </c>
      <c r="D58" s="36">
        <f>VLOOKUP(C58,原始数据!$A$4:$B$133,2,0)</f>
        <v/>
      </c>
      <c r="E58" s="179" t="s">
        <v>1784</v>
      </c>
      <c r="F58" s="36" t="n">
        <v>5.5</v>
      </c>
      <c r="G58" s="36" t="n">
        <v>10</v>
      </c>
      <c r="H58" s="36" t="n">
        <v>5.3</v>
      </c>
      <c r="I58" s="36" t="n">
        <v>7.2</v>
      </c>
      <c r="J58" s="36" t="s">
        <v>1730</v>
      </c>
      <c r="K58" s="36" t="n">
        <v>1</v>
      </c>
      <c r="L58" s="36" t="s">
        <v>1730</v>
      </c>
      <c r="M58" s="36" t="n">
        <v>7.3</v>
      </c>
      <c r="N58" s="36" t="n">
        <v>6.6</v>
      </c>
      <c r="O58" s="36" t="n">
        <v>8.300000000000001</v>
      </c>
      <c r="P58" s="36" t="n">
        <v>10</v>
      </c>
      <c r="Q58" s="36" t="n">
        <v>5</v>
      </c>
      <c r="R58" s="36" t="n">
        <v>8.1</v>
      </c>
      <c r="S58" s="36" t="n">
        <v>7.4</v>
      </c>
      <c r="T58" s="36" t="n">
        <v>7.5</v>
      </c>
      <c r="U58" s="36" t="n">
        <v>6.8</v>
      </c>
      <c r="V58" s="36" t="s">
        <v>1730</v>
      </c>
      <c r="W58" s="36" t="s">
        <v>1730</v>
      </c>
      <c r="X58" s="36" t="n">
        <v>5.2</v>
      </c>
      <c r="Y58" s="36" t="n">
        <v>8.199999999999999</v>
      </c>
      <c r="Z58" s="36" t="n">
        <v>6.5</v>
      </c>
      <c r="AA58" s="36" t="n">
        <v>5.7</v>
      </c>
      <c r="AB58" s="36" t="n">
        <v>5.2</v>
      </c>
      <c r="AC58" s="36" t="s">
        <v>1730</v>
      </c>
      <c r="AD58" s="36" t="n">
        <v>7.7</v>
      </c>
      <c r="AE58" s="36" t="n">
        <v>6.2</v>
      </c>
      <c r="AF58" s="36" t="s">
        <v>1730</v>
      </c>
      <c r="AG58" s="36" t="n">
        <v>8.800000000000001</v>
      </c>
      <c r="AH58" s="36" t="n">
        <v>9.1</v>
      </c>
      <c r="AI58" s="36" t="n">
        <v>10</v>
      </c>
      <c r="AJ58" s="36" t="n">
        <v>6.4</v>
      </c>
      <c r="AK58" s="36" t="n">
        <v>6.8</v>
      </c>
      <c r="AL58" s="36" t="n">
        <v>7</v>
      </c>
      <c r="AM58" s="36" t="n">
        <v>8.300000000000001</v>
      </c>
      <c r="AN58" s="36" t="n">
        <v>6.5</v>
      </c>
      <c r="AO58" s="36" t="s">
        <v>1730</v>
      </c>
      <c r="AP58" s="36" t="n">
        <v>3.7</v>
      </c>
      <c r="AQ58" s="36" t="n">
        <v>8.6</v>
      </c>
      <c r="AR58" s="36" t="n">
        <v>6.3</v>
      </c>
      <c r="AS58" s="36" t="n">
        <v>8.300000000000001</v>
      </c>
      <c r="AT58" s="36" t="n">
        <v>6.1</v>
      </c>
      <c r="AU58" s="36" t="n">
        <v>8.4</v>
      </c>
      <c r="AV58" s="36" t="n">
        <v>2.6</v>
      </c>
      <c r="AW58" s="36" t="n">
        <v>5.7</v>
      </c>
      <c r="AX58" s="36" t="n">
        <v>10</v>
      </c>
      <c r="AY58" s="36" t="n">
        <v>8.199999999999999</v>
      </c>
      <c r="AZ58" s="36" t="s">
        <v>1730</v>
      </c>
      <c r="BA58" s="36" t="s">
        <v>1730</v>
      </c>
      <c r="BB58" s="36" t="n">
        <v>8</v>
      </c>
      <c r="BC58" s="36" t="n">
        <v>5.7</v>
      </c>
      <c r="BD58" s="36" t="n">
        <v>6.3</v>
      </c>
      <c r="BE58" s="36" t="s">
        <v>1730</v>
      </c>
      <c r="BF58" s="36" t="n">
        <v>6.2</v>
      </c>
      <c r="BG58" s="36" t="n">
        <v>7.9</v>
      </c>
      <c r="BH58" s="36" t="n">
        <v>7.6</v>
      </c>
      <c r="BI58" s="36" t="n">
        <v>8.5</v>
      </c>
      <c r="BJ58" s="36" t="n">
        <v>8.1</v>
      </c>
      <c r="BK58" s="36" t="s">
        <v>1730</v>
      </c>
      <c r="BL58" s="36" t="n">
        <v>6.2</v>
      </c>
      <c r="BM58" s="36" t="n">
        <v>7.4</v>
      </c>
      <c r="BN58" s="36" t="s">
        <v>2186</v>
      </c>
      <c r="BO58" s="36" t="s">
        <v>2182</v>
      </c>
      <c r="BP58" s="36" t="s">
        <v>1730</v>
      </c>
      <c r="BQ58" s="36" t="s">
        <v>2186</v>
      </c>
      <c r="BR58" s="36" t="s">
        <v>1949</v>
      </c>
      <c r="BS58" s="36" t="s">
        <v>1949</v>
      </c>
      <c r="BT58" s="36" t="s">
        <v>1950</v>
      </c>
      <c r="BU58" s="36" t="s">
        <v>1951</v>
      </c>
      <c r="BV58" s="36" t="n">
        <v>5321</v>
      </c>
      <c r="BW58" s="36" t="s">
        <v>121</v>
      </c>
      <c r="BX58" s="36" t="s">
        <v>1775</v>
      </c>
      <c r="BY58" s="36" t="s">
        <v>1750</v>
      </c>
    </row>
    <row r="59" spans="1:77">
      <c r="A59" s="36" t="n">
        <v>413591</v>
      </c>
      <c r="B59" s="36" t="s">
        <v>632</v>
      </c>
      <c r="C59" s="36" t="s">
        <v>629</v>
      </c>
      <c r="D59" s="36">
        <f>VLOOKUP(C59,原始数据!$A$4:$B$133,2,0)</f>
        <v/>
      </c>
      <c r="E59" s="179" t="s">
        <v>1746</v>
      </c>
      <c r="F59" s="36" t="n">
        <v>7.3</v>
      </c>
      <c r="G59" s="36" t="n">
        <v>1</v>
      </c>
      <c r="H59" s="36" t="n">
        <v>8.1</v>
      </c>
      <c r="I59" s="36" t="n">
        <v>6.2</v>
      </c>
      <c r="J59" s="36" t="s">
        <v>1730</v>
      </c>
      <c r="K59" s="36" t="n">
        <v>7.2</v>
      </c>
      <c r="L59" s="36" t="s">
        <v>1730</v>
      </c>
      <c r="M59" s="36" t="n">
        <v>3</v>
      </c>
      <c r="N59" s="36" t="n">
        <v>3</v>
      </c>
      <c r="O59" s="36" t="n">
        <v>5.3</v>
      </c>
      <c r="P59" s="36" t="n">
        <v>10</v>
      </c>
      <c r="Q59" s="36" t="n">
        <v>6.9</v>
      </c>
      <c r="R59" s="36" t="n">
        <v>7.2</v>
      </c>
      <c r="S59" s="36" t="n">
        <v>6.8</v>
      </c>
      <c r="T59" s="36" t="n">
        <v>4.3</v>
      </c>
      <c r="U59" s="36" t="n">
        <v>5.1</v>
      </c>
      <c r="V59" s="36" t="s">
        <v>1730</v>
      </c>
      <c r="W59" s="36" t="s">
        <v>1730</v>
      </c>
      <c r="X59" s="36" t="n">
        <v>6.3</v>
      </c>
      <c r="Y59" s="36" t="n">
        <v>2.8</v>
      </c>
      <c r="Z59" s="36" t="n">
        <v>1.1</v>
      </c>
      <c r="AA59" s="36" t="n">
        <v>5.7</v>
      </c>
      <c r="AB59" s="36" t="n">
        <v>5.9</v>
      </c>
      <c r="AC59" s="36" t="s">
        <v>1730</v>
      </c>
      <c r="AD59" s="36" t="n">
        <v>6.4</v>
      </c>
      <c r="AE59" s="36" t="n">
        <v>6.2</v>
      </c>
      <c r="AF59" s="36" t="s">
        <v>1730</v>
      </c>
      <c r="AG59" s="36" t="n">
        <v>5.5</v>
      </c>
      <c r="AH59" s="36" t="n">
        <v>9.1</v>
      </c>
      <c r="AI59" s="36" t="n">
        <v>5</v>
      </c>
      <c r="AJ59" s="36" t="n">
        <v>2.5</v>
      </c>
      <c r="AK59" s="36" t="n">
        <v>5.6</v>
      </c>
      <c r="AL59" s="36" t="n">
        <v>6.1</v>
      </c>
      <c r="AM59" s="36" t="n">
        <v>7.1</v>
      </c>
      <c r="AN59" s="36" t="n">
        <v>4.5</v>
      </c>
      <c r="AO59" s="36" t="s">
        <v>1730</v>
      </c>
      <c r="AP59" s="36" t="n">
        <v>4.9</v>
      </c>
      <c r="AQ59" s="36" t="n">
        <v>6</v>
      </c>
      <c r="AR59" s="36" t="n">
        <v>6.3</v>
      </c>
      <c r="AS59" s="36" t="n">
        <v>4.6</v>
      </c>
      <c r="AT59" s="36" t="n">
        <v>7.4</v>
      </c>
      <c r="AU59" s="36" t="n">
        <v>6.4</v>
      </c>
      <c r="AV59" s="36" t="n">
        <v>1.5</v>
      </c>
      <c r="AW59" s="36" t="n">
        <v>7.6</v>
      </c>
      <c r="AX59" s="36" t="n">
        <v>9.199999999999999</v>
      </c>
      <c r="AY59" s="36" t="n">
        <v>6.5</v>
      </c>
      <c r="AZ59" s="36" t="s">
        <v>1730</v>
      </c>
      <c r="BA59" s="36" t="s">
        <v>1730</v>
      </c>
      <c r="BB59" s="36" t="n">
        <v>9.1</v>
      </c>
      <c r="BC59" s="36" t="n">
        <v>2.3</v>
      </c>
      <c r="BD59" s="36" t="n">
        <v>2.5</v>
      </c>
      <c r="BE59" s="36" t="s">
        <v>1730</v>
      </c>
      <c r="BF59" s="36" t="n">
        <v>7</v>
      </c>
      <c r="BG59" s="36" t="n">
        <v>3.8</v>
      </c>
      <c r="BH59" s="36" t="n">
        <v>5.5</v>
      </c>
      <c r="BI59" s="36" t="n">
        <v>4.7</v>
      </c>
      <c r="BJ59" s="36" t="n">
        <v>4.8</v>
      </c>
      <c r="BK59" s="36" t="s">
        <v>1730</v>
      </c>
      <c r="BL59" s="36" t="n">
        <v>6.2</v>
      </c>
      <c r="BM59" s="36" t="n">
        <v>6</v>
      </c>
      <c r="BN59" s="36" t="s">
        <v>2188</v>
      </c>
      <c r="BO59" s="36" t="s">
        <v>2184</v>
      </c>
      <c r="BP59" s="36" t="s">
        <v>1730</v>
      </c>
      <c r="BQ59" s="36" t="s">
        <v>2186</v>
      </c>
      <c r="BR59" s="36" t="s">
        <v>1952</v>
      </c>
      <c r="BS59" s="36" t="s">
        <v>1952</v>
      </c>
      <c r="BT59" s="36" t="s">
        <v>1953</v>
      </c>
      <c r="BU59" s="36" t="s">
        <v>1954</v>
      </c>
      <c r="BV59" s="36" t="n">
        <v>5812</v>
      </c>
      <c r="BW59" s="36" t="s">
        <v>177</v>
      </c>
      <c r="BX59" s="36" t="s">
        <v>1798</v>
      </c>
      <c r="BY59" s="36" t="s">
        <v>1792</v>
      </c>
    </row>
    <row r="60" spans="1:77">
      <c r="A60" s="36" t="n">
        <v>413591</v>
      </c>
      <c r="B60" s="36" t="s">
        <v>639</v>
      </c>
      <c r="C60" s="36" t="s">
        <v>635</v>
      </c>
      <c r="D60" s="36">
        <f>VLOOKUP(C60,原始数据!$A$4:$B$133,2,0)</f>
        <v/>
      </c>
      <c r="E60" s="179" t="s">
        <v>1955</v>
      </c>
      <c r="F60" s="36" t="n">
        <v>7.3</v>
      </c>
      <c r="G60" s="36" t="n">
        <v>10</v>
      </c>
      <c r="H60" s="36" t="n">
        <v>9.1</v>
      </c>
      <c r="I60" s="36" t="n">
        <v>3.3</v>
      </c>
      <c r="J60" s="36" t="s">
        <v>1730</v>
      </c>
      <c r="K60" s="36" t="n">
        <v>4.8</v>
      </c>
      <c r="L60" s="36" t="s">
        <v>1730</v>
      </c>
      <c r="M60" s="36" t="n">
        <v>2.2</v>
      </c>
      <c r="N60" s="36" t="n">
        <v>6.6</v>
      </c>
      <c r="O60" s="36" t="n">
        <v>3.5</v>
      </c>
      <c r="P60" s="36" t="n">
        <v>10</v>
      </c>
      <c r="Q60" s="36" t="n">
        <v>8.699999999999999</v>
      </c>
      <c r="R60" s="36" t="n">
        <v>5.3</v>
      </c>
      <c r="S60" s="36" t="n">
        <v>3</v>
      </c>
      <c r="T60" s="36" t="n">
        <v>7.5</v>
      </c>
      <c r="U60" s="36" t="n">
        <v>3.8</v>
      </c>
      <c r="V60" s="36" t="s">
        <v>1730</v>
      </c>
      <c r="W60" s="36" t="s">
        <v>1730</v>
      </c>
      <c r="X60" s="36" t="n">
        <v>4</v>
      </c>
      <c r="Y60" s="36" t="n">
        <v>6.4</v>
      </c>
      <c r="Z60" s="36" t="n">
        <v>6.5</v>
      </c>
      <c r="AA60" s="36" t="n">
        <v>9.199999999999999</v>
      </c>
      <c r="AB60" s="36" t="n">
        <v>4.5</v>
      </c>
      <c r="AC60" s="36" t="s">
        <v>1730</v>
      </c>
      <c r="AD60" s="36" t="n">
        <v>4.6</v>
      </c>
      <c r="AE60" s="36" t="n">
        <v>4.2</v>
      </c>
      <c r="AF60" s="36" t="s">
        <v>1730</v>
      </c>
      <c r="AG60" s="36" t="n">
        <v>5.5</v>
      </c>
      <c r="AH60" s="36" t="n">
        <v>9.1</v>
      </c>
      <c r="AI60" s="36" t="n">
        <v>10</v>
      </c>
      <c r="AJ60" s="36" t="n">
        <v>8.4</v>
      </c>
      <c r="AK60" s="36" t="n">
        <v>4.4</v>
      </c>
      <c r="AL60" s="36" t="n">
        <v>6.7</v>
      </c>
      <c r="AM60" s="36" t="n">
        <v>4.2</v>
      </c>
      <c r="AN60" s="36" t="n">
        <v>8.5</v>
      </c>
      <c r="AO60" s="36" t="s">
        <v>1730</v>
      </c>
      <c r="AP60" s="36" t="n">
        <v>8.6</v>
      </c>
      <c r="AQ60" s="36" t="n">
        <v>4.1</v>
      </c>
      <c r="AR60" s="36" t="n">
        <v>6.3</v>
      </c>
      <c r="AS60" s="36" t="n">
        <v>3.3</v>
      </c>
      <c r="AT60" s="36" t="n">
        <v>2.1</v>
      </c>
      <c r="AU60" s="36" t="n">
        <v>7.7</v>
      </c>
      <c r="AV60" s="36" t="n">
        <v>3.8</v>
      </c>
      <c r="AW60" s="36" t="n">
        <v>5.1</v>
      </c>
      <c r="AX60" s="36" t="n">
        <v>6.8</v>
      </c>
      <c r="AY60" s="36" t="n">
        <v>8.199999999999999</v>
      </c>
      <c r="AZ60" s="36" t="s">
        <v>1730</v>
      </c>
      <c r="BA60" s="36" t="s">
        <v>1730</v>
      </c>
      <c r="BB60" s="36" t="n">
        <v>6.3</v>
      </c>
      <c r="BC60" s="36" t="n">
        <v>7.5</v>
      </c>
      <c r="BD60" s="36" t="n">
        <v>4.4</v>
      </c>
      <c r="BE60" s="36" t="s">
        <v>1730</v>
      </c>
      <c r="BF60" s="36" t="n">
        <v>3</v>
      </c>
      <c r="BG60" s="36" t="n">
        <v>3.8</v>
      </c>
      <c r="BH60" s="36" t="n">
        <v>6</v>
      </c>
      <c r="BI60" s="36" t="n">
        <v>3.6</v>
      </c>
      <c r="BJ60" s="36" t="n">
        <v>3.1</v>
      </c>
      <c r="BK60" s="36" t="s">
        <v>1730</v>
      </c>
      <c r="BL60" s="36" t="n">
        <v>4.8</v>
      </c>
      <c r="BM60" s="36" t="n">
        <v>5.9</v>
      </c>
      <c r="BN60" s="36" t="s">
        <v>2185</v>
      </c>
      <c r="BO60" s="36" t="s">
        <v>2184</v>
      </c>
      <c r="BP60" s="36" t="s">
        <v>1730</v>
      </c>
      <c r="BQ60" s="36" t="s">
        <v>2193</v>
      </c>
      <c r="BR60" s="36" t="s">
        <v>1956</v>
      </c>
      <c r="BS60" s="36" t="s">
        <v>1956</v>
      </c>
      <c r="BT60" s="36" t="s">
        <v>1957</v>
      </c>
      <c r="BU60" s="36" t="s">
        <v>1958</v>
      </c>
      <c r="BV60" s="36" t="n">
        <v>5352</v>
      </c>
      <c r="BW60" s="36" t="s">
        <v>121</v>
      </c>
      <c r="BX60" s="36" t="s">
        <v>1810</v>
      </c>
      <c r="BY60" s="36" t="s">
        <v>1783</v>
      </c>
    </row>
    <row r="61" spans="1:77">
      <c r="A61" s="36" t="n">
        <v>413591</v>
      </c>
      <c r="B61" s="36" t="s">
        <v>646</v>
      </c>
      <c r="C61" s="36" t="s">
        <v>643</v>
      </c>
      <c r="D61" s="36">
        <f>VLOOKUP(C61,原始数据!$A$4:$B$133,2,0)</f>
        <v/>
      </c>
      <c r="E61" s="179" t="s">
        <v>1959</v>
      </c>
      <c r="F61" s="36" t="n">
        <v>1.9</v>
      </c>
      <c r="G61" s="36" t="n">
        <v>6.5</v>
      </c>
      <c r="H61" s="36" t="n">
        <v>6.2</v>
      </c>
      <c r="I61" s="36" t="n">
        <v>2</v>
      </c>
      <c r="J61" s="36" t="s">
        <v>1730</v>
      </c>
      <c r="K61" s="36" t="n">
        <v>4.8</v>
      </c>
      <c r="L61" s="36" t="s">
        <v>1730</v>
      </c>
      <c r="M61" s="36" t="n">
        <v>1</v>
      </c>
      <c r="N61" s="36" t="n">
        <v>4.8</v>
      </c>
      <c r="O61" s="36" t="n">
        <v>4.1</v>
      </c>
      <c r="P61" s="36" t="n">
        <v>8.5</v>
      </c>
      <c r="Q61" s="36" t="n">
        <v>6.9</v>
      </c>
      <c r="R61" s="36" t="n">
        <v>4.4</v>
      </c>
      <c r="S61" s="36" t="n">
        <v>4.9</v>
      </c>
      <c r="T61" s="36" t="n">
        <v>9.1</v>
      </c>
      <c r="U61" s="36" t="n">
        <v>1.7</v>
      </c>
      <c r="V61" s="36" t="s">
        <v>1730</v>
      </c>
      <c r="W61" s="36" t="s">
        <v>1730</v>
      </c>
      <c r="X61" s="36" t="n">
        <v>5.2</v>
      </c>
      <c r="Y61" s="36" t="n">
        <v>6.4</v>
      </c>
      <c r="Z61" s="36" t="n">
        <v>4.6</v>
      </c>
      <c r="AA61" s="36" t="n">
        <v>5.7</v>
      </c>
      <c r="AB61" s="36" t="n">
        <v>2.4</v>
      </c>
      <c r="AC61" s="36" t="s">
        <v>1730</v>
      </c>
      <c r="AD61" s="36" t="n">
        <v>2.8</v>
      </c>
      <c r="AE61" s="36" t="n">
        <v>1.4</v>
      </c>
      <c r="AF61" s="36" t="s">
        <v>1730</v>
      </c>
      <c r="AG61" s="36" t="n">
        <v>7.2</v>
      </c>
      <c r="AH61" s="36" t="n">
        <v>8.1</v>
      </c>
      <c r="AI61" s="36" t="n">
        <v>5.2</v>
      </c>
      <c r="AJ61" s="36" t="n">
        <v>8.4</v>
      </c>
      <c r="AK61" s="36" t="n">
        <v>8</v>
      </c>
      <c r="AL61" s="36" t="n">
        <v>4.5</v>
      </c>
      <c r="AM61" s="36" t="n">
        <v>1.2</v>
      </c>
      <c r="AN61" s="36" t="n">
        <v>1</v>
      </c>
      <c r="AO61" s="36" t="s">
        <v>1730</v>
      </c>
      <c r="AP61" s="36" t="n">
        <v>6.8</v>
      </c>
      <c r="AQ61" s="36" t="n">
        <v>4.1</v>
      </c>
      <c r="AR61" s="36" t="n">
        <v>6.3</v>
      </c>
      <c r="AS61" s="36" t="n">
        <v>2.1</v>
      </c>
      <c r="AT61" s="36" t="n">
        <v>4.1</v>
      </c>
      <c r="AU61" s="36" t="n">
        <v>8.6</v>
      </c>
      <c r="AV61" s="36" t="n">
        <v>3.8</v>
      </c>
      <c r="AW61" s="36" t="n">
        <v>6.3</v>
      </c>
      <c r="AX61" s="36" t="n">
        <v>6.6</v>
      </c>
      <c r="AY61" s="36" t="n">
        <v>8.199999999999999</v>
      </c>
      <c r="AZ61" s="36" t="s">
        <v>1730</v>
      </c>
      <c r="BA61" s="36" t="s">
        <v>1730</v>
      </c>
      <c r="BB61" s="36" t="n">
        <v>6.3</v>
      </c>
      <c r="BC61" s="36" t="n">
        <v>7.5</v>
      </c>
      <c r="BD61" s="36" t="n">
        <v>2.5</v>
      </c>
      <c r="BE61" s="36" t="s">
        <v>1730</v>
      </c>
      <c r="BF61" s="36" t="n">
        <v>3.1</v>
      </c>
      <c r="BG61" s="36" t="n">
        <v>5.6</v>
      </c>
      <c r="BH61" s="36" t="n">
        <v>6.7</v>
      </c>
      <c r="BI61" s="36" t="n">
        <v>6.9</v>
      </c>
      <c r="BJ61" s="36" t="n">
        <v>4.8</v>
      </c>
      <c r="BK61" s="36" t="s">
        <v>1730</v>
      </c>
      <c r="BL61" s="36" t="n">
        <v>1</v>
      </c>
      <c r="BM61" s="36" t="n">
        <v>7.3</v>
      </c>
      <c r="BN61" s="36" t="s">
        <v>1840</v>
      </c>
      <c r="BO61" s="36" t="s">
        <v>1739</v>
      </c>
      <c r="BP61" s="36" t="s">
        <v>1730</v>
      </c>
      <c r="BQ61" s="36" t="s">
        <v>2191</v>
      </c>
      <c r="BR61" s="36" t="s">
        <v>1960</v>
      </c>
      <c r="BS61" s="36" t="s">
        <v>1960</v>
      </c>
      <c r="BT61" s="36" t="s">
        <v>1961</v>
      </c>
      <c r="BU61" s="36" t="s">
        <v>1962</v>
      </c>
      <c r="BV61" s="36" t="n">
        <v>3670</v>
      </c>
      <c r="BW61" s="36" t="s">
        <v>121</v>
      </c>
      <c r="BX61" s="36" t="s">
        <v>1901</v>
      </c>
      <c r="BY61" s="36" t="s">
        <v>1765</v>
      </c>
    </row>
    <row r="62" spans="1:77">
      <c r="A62" s="36" t="n">
        <v>413591</v>
      </c>
      <c r="B62" s="36" t="s">
        <v>655</v>
      </c>
      <c r="C62" s="36" t="s">
        <v>652</v>
      </c>
      <c r="D62" s="36">
        <f>VLOOKUP(C62,原始数据!$A$4:$B$133,2,0)</f>
        <v/>
      </c>
      <c r="E62" s="179" t="s">
        <v>1784</v>
      </c>
      <c r="F62" s="36" t="n">
        <v>3.7</v>
      </c>
      <c r="G62" s="36" t="n">
        <v>6.5</v>
      </c>
      <c r="H62" s="36" t="n">
        <v>5.3</v>
      </c>
      <c r="I62" s="36" t="n">
        <v>7.2</v>
      </c>
      <c r="J62" s="36" t="s">
        <v>1730</v>
      </c>
      <c r="K62" s="36" t="n">
        <v>8.9</v>
      </c>
      <c r="L62" s="36" t="s">
        <v>1730</v>
      </c>
      <c r="M62" s="36" t="n">
        <v>8.699999999999999</v>
      </c>
      <c r="N62" s="36" t="n">
        <v>6.6</v>
      </c>
      <c r="O62" s="36" t="n">
        <v>7.7</v>
      </c>
      <c r="P62" s="36" t="n">
        <v>6.5</v>
      </c>
      <c r="Q62" s="36" t="n">
        <v>3.2</v>
      </c>
      <c r="R62" s="36" t="n">
        <v>6.2</v>
      </c>
      <c r="S62" s="36" t="n">
        <v>5.5</v>
      </c>
      <c r="T62" s="36" t="n">
        <v>2.7</v>
      </c>
      <c r="U62" s="36" t="n">
        <v>7.1</v>
      </c>
      <c r="V62" s="36" t="s">
        <v>1730</v>
      </c>
      <c r="W62" s="36" t="s">
        <v>1730</v>
      </c>
      <c r="X62" s="36" t="n">
        <v>6.9</v>
      </c>
      <c r="Y62" s="36" t="n">
        <v>5.5</v>
      </c>
      <c r="Z62" s="36" t="n">
        <v>5.6</v>
      </c>
      <c r="AA62" s="36" t="n">
        <v>9.199999999999999</v>
      </c>
      <c r="AB62" s="36" t="n">
        <v>8</v>
      </c>
      <c r="AC62" s="36" t="s">
        <v>1730</v>
      </c>
      <c r="AD62" s="36" t="n">
        <v>5.8</v>
      </c>
      <c r="AE62" s="36" t="n">
        <v>6.2</v>
      </c>
      <c r="AF62" s="36" t="s">
        <v>1730</v>
      </c>
      <c r="AG62" s="36" t="n">
        <v>3.8</v>
      </c>
      <c r="AH62" s="36" t="n">
        <v>7.2</v>
      </c>
      <c r="AI62" s="36" t="n">
        <v>6</v>
      </c>
      <c r="AJ62" s="36" t="n">
        <v>4.5</v>
      </c>
      <c r="AK62" s="36" t="n">
        <v>6.8</v>
      </c>
      <c r="AL62" s="36" t="n">
        <v>6.3</v>
      </c>
      <c r="AM62" s="36" t="n">
        <v>9.5</v>
      </c>
      <c r="AN62" s="36" t="n">
        <v>4.5</v>
      </c>
      <c r="AO62" s="36" t="s">
        <v>1730</v>
      </c>
      <c r="AP62" s="36" t="n">
        <v>8.699999999999999</v>
      </c>
      <c r="AQ62" s="36" t="n">
        <v>4.7</v>
      </c>
      <c r="AR62" s="36" t="n">
        <v>4.4</v>
      </c>
      <c r="AS62" s="36" t="n">
        <v>6.6</v>
      </c>
      <c r="AT62" s="36" t="n">
        <v>8.1</v>
      </c>
      <c r="AU62" s="36" t="n">
        <v>6.8</v>
      </c>
      <c r="AV62" s="36" t="n">
        <v>3.8</v>
      </c>
      <c r="AW62" s="36" t="n">
        <v>8.9</v>
      </c>
      <c r="AX62" s="36" t="n">
        <v>8.9</v>
      </c>
      <c r="AY62" s="36" t="n">
        <v>8.199999999999999</v>
      </c>
      <c r="AZ62" s="36" t="s">
        <v>1730</v>
      </c>
      <c r="BA62" s="36" t="s">
        <v>1730</v>
      </c>
      <c r="BB62" s="36" t="n">
        <v>8</v>
      </c>
      <c r="BC62" s="36" t="n">
        <v>5.7</v>
      </c>
      <c r="BD62" s="36" t="n">
        <v>4.4</v>
      </c>
      <c r="BE62" s="36" t="s">
        <v>1730</v>
      </c>
      <c r="BF62" s="36" t="n">
        <v>8.300000000000001</v>
      </c>
      <c r="BG62" s="36" t="n">
        <v>5</v>
      </c>
      <c r="BH62" s="36" t="n">
        <v>5.9</v>
      </c>
      <c r="BI62" s="36" t="n">
        <v>7.4</v>
      </c>
      <c r="BJ62" s="36" t="n">
        <v>4.8</v>
      </c>
      <c r="BK62" s="36" t="s">
        <v>1730</v>
      </c>
      <c r="BL62" s="36" t="n">
        <v>6.9</v>
      </c>
      <c r="BM62" s="36" t="n">
        <v>5.8</v>
      </c>
      <c r="BN62" s="36" t="s">
        <v>1770</v>
      </c>
      <c r="BO62" s="36" t="s">
        <v>2182</v>
      </c>
      <c r="BP62" s="36" t="s">
        <v>1730</v>
      </c>
      <c r="BQ62" s="36" t="s">
        <v>2182</v>
      </c>
      <c r="BR62" s="36" t="s">
        <v>1963</v>
      </c>
      <c r="BS62" s="36" t="s">
        <v>1963</v>
      </c>
      <c r="BT62" s="36" t="s">
        <v>1964</v>
      </c>
      <c r="BU62" s="36" t="s">
        <v>1965</v>
      </c>
      <c r="BV62" s="36" t="n">
        <v>5000</v>
      </c>
      <c r="BW62" s="36" t="s">
        <v>177</v>
      </c>
      <c r="BX62" s="36" t="s">
        <v>1791</v>
      </c>
      <c r="BY62" s="36" t="s">
        <v>1798</v>
      </c>
    </row>
    <row r="63" spans="1:77">
      <c r="A63" s="36" t="n">
        <v>413591</v>
      </c>
      <c r="B63" s="36" t="s">
        <v>662</v>
      </c>
      <c r="C63" s="36" t="s">
        <v>659</v>
      </c>
      <c r="D63" s="36">
        <f>VLOOKUP(C63,原始数据!$A$4:$B$133,2,0)</f>
        <v/>
      </c>
      <c r="E63" s="179" t="s">
        <v>1784</v>
      </c>
      <c r="F63" s="36" t="n">
        <v>3.7</v>
      </c>
      <c r="G63" s="36" t="n">
        <v>8.5</v>
      </c>
      <c r="H63" s="36" t="n">
        <v>4.4</v>
      </c>
      <c r="I63" s="36" t="n">
        <v>6.8</v>
      </c>
      <c r="J63" s="36" t="s">
        <v>1730</v>
      </c>
      <c r="K63" s="36" t="n">
        <v>5.4</v>
      </c>
      <c r="L63" s="36" t="s">
        <v>1730</v>
      </c>
      <c r="M63" s="36" t="n">
        <v>1</v>
      </c>
      <c r="N63" s="36" t="n">
        <v>8.4</v>
      </c>
      <c r="O63" s="36" t="n">
        <v>7.7</v>
      </c>
      <c r="P63" s="36" t="n">
        <v>10</v>
      </c>
      <c r="Q63" s="36" t="n">
        <v>5</v>
      </c>
      <c r="R63" s="36" t="n">
        <v>7.2</v>
      </c>
      <c r="S63" s="36" t="n">
        <v>6.2</v>
      </c>
      <c r="T63" s="36" t="n">
        <v>5.9</v>
      </c>
      <c r="U63" s="36" t="n">
        <v>6.7</v>
      </c>
      <c r="V63" s="36" t="s">
        <v>1730</v>
      </c>
      <c r="W63" s="36" t="s">
        <v>1730</v>
      </c>
      <c r="X63" s="36" t="n">
        <v>8.699999999999999</v>
      </c>
      <c r="Y63" s="36" t="n">
        <v>4.6</v>
      </c>
      <c r="Z63" s="36" t="n">
        <v>7.4</v>
      </c>
      <c r="AA63" s="36" t="n">
        <v>9.199999999999999</v>
      </c>
      <c r="AB63" s="36" t="n">
        <v>8.699999999999999</v>
      </c>
      <c r="AC63" s="36" t="s">
        <v>1730</v>
      </c>
      <c r="AD63" s="36" t="n">
        <v>6.4</v>
      </c>
      <c r="AE63" s="36" t="n">
        <v>4.9</v>
      </c>
      <c r="AF63" s="36" t="s">
        <v>1730</v>
      </c>
      <c r="AG63" s="36" t="n">
        <v>8.800000000000001</v>
      </c>
      <c r="AH63" s="36" t="n">
        <v>9.1</v>
      </c>
      <c r="AI63" s="36" t="n">
        <v>7.9</v>
      </c>
      <c r="AJ63" s="36" t="n">
        <v>6.4</v>
      </c>
      <c r="AK63" s="36" t="n">
        <v>4.4</v>
      </c>
      <c r="AL63" s="36" t="n">
        <v>5.6</v>
      </c>
      <c r="AM63" s="36" t="n">
        <v>7.7</v>
      </c>
      <c r="AN63" s="36" t="n">
        <v>2.5</v>
      </c>
      <c r="AO63" s="36" t="s">
        <v>1730</v>
      </c>
      <c r="AP63" s="36" t="n">
        <v>7.9</v>
      </c>
      <c r="AQ63" s="36" t="n">
        <v>9</v>
      </c>
      <c r="AR63" s="36" t="n">
        <v>8.300000000000001</v>
      </c>
      <c r="AS63" s="36" t="n">
        <v>4.6</v>
      </c>
      <c r="AT63" s="36" t="n">
        <v>7.4</v>
      </c>
      <c r="AU63" s="36" t="n">
        <v>9.4</v>
      </c>
      <c r="AV63" s="36" t="n">
        <v>3.8</v>
      </c>
      <c r="AW63" s="36" t="n">
        <v>8.300000000000001</v>
      </c>
      <c r="AX63" s="36" t="n">
        <v>9</v>
      </c>
      <c r="AY63" s="36" t="n">
        <v>10</v>
      </c>
      <c r="AZ63" s="36" t="s">
        <v>1730</v>
      </c>
      <c r="BA63" s="36" t="s">
        <v>1730</v>
      </c>
      <c r="BB63" s="36" t="n">
        <v>6.3</v>
      </c>
      <c r="BC63" s="36" t="n">
        <v>5.7</v>
      </c>
      <c r="BD63" s="36" t="n">
        <v>6.3</v>
      </c>
      <c r="BE63" s="36" t="s">
        <v>1730</v>
      </c>
      <c r="BF63" s="36" t="n">
        <v>7.8</v>
      </c>
      <c r="BG63" s="36" t="n">
        <v>6.7</v>
      </c>
      <c r="BH63" s="36" t="n">
        <v>8.6</v>
      </c>
      <c r="BI63" s="36" t="n">
        <v>8.5</v>
      </c>
      <c r="BJ63" s="36" t="n">
        <v>8.1</v>
      </c>
      <c r="BK63" s="36" t="s">
        <v>1730</v>
      </c>
      <c r="BL63" s="36" t="n">
        <v>7.6</v>
      </c>
      <c r="BM63" s="36" t="n">
        <v>5</v>
      </c>
      <c r="BN63" s="36" t="s">
        <v>1897</v>
      </c>
      <c r="BO63" s="36" t="s">
        <v>2182</v>
      </c>
      <c r="BP63" s="36" t="s">
        <v>1730</v>
      </c>
      <c r="BQ63" s="36" t="s">
        <v>2183</v>
      </c>
      <c r="BR63" s="36" t="s">
        <v>1966</v>
      </c>
      <c r="BS63" s="36" t="s">
        <v>1966</v>
      </c>
      <c r="BT63" s="36" t="s">
        <v>1967</v>
      </c>
      <c r="BU63" s="36" t="s">
        <v>1968</v>
      </c>
      <c r="BV63" s="36" t="n">
        <v>5142</v>
      </c>
      <c r="BW63" s="36" t="s">
        <v>121</v>
      </c>
      <c r="BX63" s="36" t="s">
        <v>1810</v>
      </c>
      <c r="BY63" s="36" t="s">
        <v>1783</v>
      </c>
    </row>
    <row r="64" spans="1:77">
      <c r="A64" s="36" t="n">
        <v>413591</v>
      </c>
      <c r="B64" s="36" t="s">
        <v>669</v>
      </c>
      <c r="C64" s="36" t="s">
        <v>666</v>
      </c>
      <c r="D64" s="36">
        <f>VLOOKUP(C64,原始数据!$A$4:$B$133,2,0)</f>
        <v/>
      </c>
      <c r="E64" s="179" t="s">
        <v>1793</v>
      </c>
      <c r="F64" s="36" t="n">
        <v>7.3</v>
      </c>
      <c r="G64" s="36" t="n">
        <v>6.5</v>
      </c>
      <c r="H64" s="36" t="n">
        <v>5.3</v>
      </c>
      <c r="I64" s="36" t="n">
        <v>7.5</v>
      </c>
      <c r="J64" s="36" t="s">
        <v>1730</v>
      </c>
      <c r="K64" s="36" t="n">
        <v>7.2</v>
      </c>
      <c r="L64" s="36" t="s">
        <v>1730</v>
      </c>
      <c r="M64" s="36" t="n">
        <v>5.8</v>
      </c>
      <c r="N64" s="36" t="n">
        <v>4.8</v>
      </c>
      <c r="O64" s="36" t="n">
        <v>5.9</v>
      </c>
      <c r="P64" s="36" t="n">
        <v>10</v>
      </c>
      <c r="Q64" s="36" t="n">
        <v>3.2</v>
      </c>
      <c r="R64" s="36" t="n">
        <v>8.1</v>
      </c>
      <c r="S64" s="36" t="n">
        <v>8.699999999999999</v>
      </c>
      <c r="T64" s="36" t="n">
        <v>5.9</v>
      </c>
      <c r="U64" s="36" t="n">
        <v>6.5</v>
      </c>
      <c r="V64" s="36" t="s">
        <v>1730</v>
      </c>
      <c r="W64" s="36" t="s">
        <v>1730</v>
      </c>
      <c r="X64" s="36" t="n">
        <v>5.2</v>
      </c>
      <c r="Y64" s="36" t="n">
        <v>7.3</v>
      </c>
      <c r="Z64" s="36" t="n">
        <v>4.7</v>
      </c>
      <c r="AA64" s="36" t="n">
        <v>5.7</v>
      </c>
      <c r="AB64" s="36" t="n">
        <v>5.9</v>
      </c>
      <c r="AC64" s="36" t="s">
        <v>1730</v>
      </c>
      <c r="AD64" s="36" t="n">
        <v>5.2</v>
      </c>
      <c r="AE64" s="36" t="n">
        <v>5.5</v>
      </c>
      <c r="AF64" s="36" t="s">
        <v>1730</v>
      </c>
      <c r="AG64" s="36" t="n">
        <v>7.2</v>
      </c>
      <c r="AH64" s="36" t="n">
        <v>7.2</v>
      </c>
      <c r="AI64" s="36" t="n">
        <v>9</v>
      </c>
      <c r="AJ64" s="36" t="n">
        <v>2.5</v>
      </c>
      <c r="AK64" s="36" t="n">
        <v>6.8</v>
      </c>
      <c r="AL64" s="36" t="n">
        <v>6.5</v>
      </c>
      <c r="AM64" s="36" t="n">
        <v>7.1</v>
      </c>
      <c r="AN64" s="36" t="n">
        <v>6.5</v>
      </c>
      <c r="AO64" s="36" t="s">
        <v>1730</v>
      </c>
      <c r="AP64" s="36" t="n">
        <v>4.9</v>
      </c>
      <c r="AQ64" s="36" t="n">
        <v>7.4</v>
      </c>
      <c r="AR64" s="36" t="n">
        <v>8.300000000000001</v>
      </c>
      <c r="AS64" s="36" t="n">
        <v>6.5</v>
      </c>
      <c r="AT64" s="36" t="n">
        <v>7.4</v>
      </c>
      <c r="AU64" s="36" t="n">
        <v>4.3</v>
      </c>
      <c r="AV64" s="36" t="n">
        <v>3.2</v>
      </c>
      <c r="AW64" s="36" t="n">
        <v>3.8</v>
      </c>
      <c r="AX64" s="36" t="n">
        <v>7</v>
      </c>
      <c r="AY64" s="36" t="n">
        <v>6.5</v>
      </c>
      <c r="AZ64" s="36" t="s">
        <v>1730</v>
      </c>
      <c r="BA64" s="36" t="s">
        <v>1730</v>
      </c>
      <c r="BB64" s="36" t="n">
        <v>6.3</v>
      </c>
      <c r="BC64" s="36" t="n">
        <v>5.7</v>
      </c>
      <c r="BD64" s="36" t="n">
        <v>4.4</v>
      </c>
      <c r="BE64" s="36" t="s">
        <v>1730</v>
      </c>
      <c r="BF64" s="36" t="n">
        <v>7</v>
      </c>
      <c r="BG64" s="36" t="n">
        <v>3.3</v>
      </c>
      <c r="BH64" s="36" t="n">
        <v>7.6</v>
      </c>
      <c r="BI64" s="36" t="n">
        <v>4.7</v>
      </c>
      <c r="BJ64" s="36" t="n">
        <v>6.5</v>
      </c>
      <c r="BK64" s="36" t="s">
        <v>1730</v>
      </c>
      <c r="BL64" s="36" t="n">
        <v>6.2</v>
      </c>
      <c r="BM64" s="36" t="n">
        <v>4.9</v>
      </c>
      <c r="BN64" s="36" t="s">
        <v>2183</v>
      </c>
      <c r="BO64" s="36" t="s">
        <v>1798</v>
      </c>
      <c r="BP64" s="36" t="s">
        <v>1730</v>
      </c>
      <c r="BQ64" s="36" t="s">
        <v>2186</v>
      </c>
      <c r="BR64" s="36" t="s">
        <v>1969</v>
      </c>
      <c r="BS64" s="36" t="s">
        <v>1969</v>
      </c>
      <c r="BT64" s="36" t="s">
        <v>1970</v>
      </c>
      <c r="BU64" s="36" t="s">
        <v>1971</v>
      </c>
      <c r="BV64" s="36" t="n">
        <v>3705</v>
      </c>
      <c r="BW64" s="36" t="s">
        <v>121</v>
      </c>
      <c r="BX64" s="36" t="s">
        <v>1759</v>
      </c>
      <c r="BY64" s="36" t="s">
        <v>1972</v>
      </c>
    </row>
    <row r="65" spans="1:77">
      <c r="A65" s="36" t="n">
        <v>413591</v>
      </c>
      <c r="B65" s="36" t="s">
        <v>679</v>
      </c>
      <c r="C65" s="36" t="s">
        <v>676</v>
      </c>
      <c r="D65" s="36">
        <f>VLOOKUP(C65,原始数据!$A$4:$B$133,2,0)</f>
        <v/>
      </c>
      <c r="E65" s="179" t="s">
        <v>1741</v>
      </c>
      <c r="F65" s="36" t="n">
        <v>5.5</v>
      </c>
      <c r="G65" s="36" t="n">
        <v>10</v>
      </c>
      <c r="H65" s="36" t="n">
        <v>8.1</v>
      </c>
      <c r="I65" s="36" t="n">
        <v>4.9</v>
      </c>
      <c r="J65" s="36" t="s">
        <v>1730</v>
      </c>
      <c r="K65" s="36" t="n">
        <v>3</v>
      </c>
      <c r="L65" s="36" t="s">
        <v>1730</v>
      </c>
      <c r="M65" s="36" t="n">
        <v>4.4</v>
      </c>
      <c r="N65" s="36" t="n">
        <v>6.6</v>
      </c>
      <c r="O65" s="36" t="n">
        <v>4.1</v>
      </c>
      <c r="P65" s="36" t="n">
        <v>10</v>
      </c>
      <c r="Q65" s="36" t="n">
        <v>8.699999999999999</v>
      </c>
      <c r="R65" s="36" t="n">
        <v>2.5</v>
      </c>
      <c r="S65" s="36" t="n">
        <v>4.9</v>
      </c>
      <c r="T65" s="36" t="n">
        <v>5.9</v>
      </c>
      <c r="U65" s="36" t="n">
        <v>5.1</v>
      </c>
      <c r="V65" s="36" t="s">
        <v>1730</v>
      </c>
      <c r="W65" s="36" t="s">
        <v>1730</v>
      </c>
      <c r="X65" s="36" t="n">
        <v>4</v>
      </c>
      <c r="Y65" s="36" t="n">
        <v>6.4</v>
      </c>
      <c r="Z65" s="36" t="n">
        <v>7.4</v>
      </c>
      <c r="AA65" s="36" t="n">
        <v>2.3</v>
      </c>
      <c r="AB65" s="36" t="n">
        <v>4.5</v>
      </c>
      <c r="AC65" s="36" t="s">
        <v>1730</v>
      </c>
      <c r="AD65" s="36" t="n">
        <v>6.4</v>
      </c>
      <c r="AE65" s="36" t="n">
        <v>5.5</v>
      </c>
      <c r="AF65" s="36" t="s">
        <v>1730</v>
      </c>
      <c r="AG65" s="36" t="n">
        <v>5.5</v>
      </c>
      <c r="AH65" s="36" t="n">
        <v>5.3</v>
      </c>
      <c r="AI65" s="36" t="n">
        <v>8.699999999999999</v>
      </c>
      <c r="AJ65" s="36" t="n">
        <v>6.4</v>
      </c>
      <c r="AK65" s="36" t="n">
        <v>5.6</v>
      </c>
      <c r="AL65" s="36" t="n">
        <v>6.1</v>
      </c>
      <c r="AM65" s="36" t="n">
        <v>7.1</v>
      </c>
      <c r="AN65" s="36" t="n">
        <v>2.5</v>
      </c>
      <c r="AO65" s="36" t="s">
        <v>1730</v>
      </c>
      <c r="AP65" s="36" t="n">
        <v>3</v>
      </c>
      <c r="AQ65" s="36" t="n">
        <v>7.1</v>
      </c>
      <c r="AR65" s="36" t="n">
        <v>10</v>
      </c>
      <c r="AS65" s="36" t="n">
        <v>5</v>
      </c>
      <c r="AT65" s="36" t="n">
        <v>6.1</v>
      </c>
      <c r="AU65" s="36" t="n">
        <v>6.8</v>
      </c>
      <c r="AV65" s="36" t="n">
        <v>6.1</v>
      </c>
      <c r="AW65" s="36" t="n">
        <v>5.7</v>
      </c>
      <c r="AX65" s="36" t="n">
        <v>6.2</v>
      </c>
      <c r="AY65" s="36" t="n">
        <v>6.5</v>
      </c>
      <c r="AZ65" s="36" t="s">
        <v>1730</v>
      </c>
      <c r="BA65" s="36" t="s">
        <v>1730</v>
      </c>
      <c r="BB65" s="36" t="n">
        <v>8.5</v>
      </c>
      <c r="BC65" s="36" t="n">
        <v>7.5</v>
      </c>
      <c r="BD65" s="36" t="n">
        <v>6.3</v>
      </c>
      <c r="BE65" s="36" t="s">
        <v>1730</v>
      </c>
      <c r="BF65" s="36" t="n">
        <v>6</v>
      </c>
      <c r="BG65" s="36" t="n">
        <v>5.6</v>
      </c>
      <c r="BH65" s="36" t="n">
        <v>3.4</v>
      </c>
      <c r="BI65" s="36" t="n">
        <v>3.6</v>
      </c>
      <c r="BJ65" s="36" t="n">
        <v>3.1</v>
      </c>
      <c r="BK65" s="36" t="s">
        <v>1730</v>
      </c>
      <c r="BL65" s="36" t="n">
        <v>5.5</v>
      </c>
      <c r="BM65" s="36" t="n">
        <v>7</v>
      </c>
      <c r="BN65" s="36" t="s">
        <v>2189</v>
      </c>
      <c r="BO65" s="36" t="s">
        <v>2192</v>
      </c>
      <c r="BP65" s="36" t="s">
        <v>1730</v>
      </c>
      <c r="BQ65" s="36" t="s">
        <v>2186</v>
      </c>
      <c r="BR65" s="36" t="s">
        <v>1973</v>
      </c>
      <c r="BS65" s="36" t="s">
        <v>1973</v>
      </c>
      <c r="BT65" s="36" t="s">
        <v>1974</v>
      </c>
      <c r="BU65" s="36" t="s">
        <v>1975</v>
      </c>
      <c r="BV65" s="36" t="n">
        <v>5497</v>
      </c>
      <c r="BW65" s="36" t="s">
        <v>121</v>
      </c>
      <c r="BX65" s="36" t="s">
        <v>1739</v>
      </c>
      <c r="BY65" s="36" t="s">
        <v>1905</v>
      </c>
    </row>
    <row r="66" spans="1:77">
      <c r="A66" s="36" t="n">
        <v>413591</v>
      </c>
      <c r="B66" s="36" t="s">
        <v>689</v>
      </c>
      <c r="C66" s="36" t="s">
        <v>685</v>
      </c>
      <c r="D66" s="36">
        <f>VLOOKUP(C66,原始数据!$A$4:$B$133,2,0)</f>
        <v/>
      </c>
      <c r="E66" s="179" t="s">
        <v>1746</v>
      </c>
      <c r="F66" s="36" t="n">
        <v>5.5</v>
      </c>
      <c r="G66" s="36" t="n">
        <v>4.5</v>
      </c>
      <c r="H66" s="36" t="n">
        <v>8.1</v>
      </c>
      <c r="I66" s="36" t="n">
        <v>5.1</v>
      </c>
      <c r="J66" s="36" t="s">
        <v>1730</v>
      </c>
      <c r="K66" s="36" t="n">
        <v>7.2</v>
      </c>
      <c r="L66" s="36" t="s">
        <v>1730</v>
      </c>
      <c r="M66" s="36" t="n">
        <v>3.7</v>
      </c>
      <c r="N66" s="36" t="n">
        <v>6.6</v>
      </c>
      <c r="O66" s="36" t="n">
        <v>5.3</v>
      </c>
      <c r="P66" s="36" t="n">
        <v>8.5</v>
      </c>
      <c r="Q66" s="36" t="n">
        <v>6.9</v>
      </c>
      <c r="R66" s="36" t="n">
        <v>4.4</v>
      </c>
      <c r="S66" s="36" t="n">
        <v>5.5</v>
      </c>
      <c r="T66" s="36" t="n">
        <v>2.7</v>
      </c>
      <c r="U66" s="36" t="n">
        <v>3.6</v>
      </c>
      <c r="V66" s="36" t="s">
        <v>1730</v>
      </c>
      <c r="W66" s="36" t="s">
        <v>1730</v>
      </c>
      <c r="X66" s="36" t="n">
        <v>5.2</v>
      </c>
      <c r="Y66" s="36" t="n">
        <v>5.5</v>
      </c>
      <c r="Z66" s="36" t="n">
        <v>5.7</v>
      </c>
      <c r="AA66" s="36" t="n">
        <v>4</v>
      </c>
      <c r="AB66" s="36" t="n">
        <v>4.5</v>
      </c>
      <c r="AC66" s="36" t="s">
        <v>1730</v>
      </c>
      <c r="AD66" s="36" t="n">
        <v>5.8</v>
      </c>
      <c r="AE66" s="36" t="n">
        <v>5.5</v>
      </c>
      <c r="AF66" s="36" t="s">
        <v>1730</v>
      </c>
      <c r="AG66" s="36" t="n">
        <v>2.1</v>
      </c>
      <c r="AH66" s="36" t="n">
        <v>7.2</v>
      </c>
      <c r="AI66" s="36" t="n">
        <v>5</v>
      </c>
      <c r="AJ66" s="36" t="n">
        <v>4.5</v>
      </c>
      <c r="AK66" s="36" t="n">
        <v>6.8</v>
      </c>
      <c r="AL66" s="36" t="n">
        <v>5.9</v>
      </c>
      <c r="AM66" s="36" t="n">
        <v>4.8</v>
      </c>
      <c r="AN66" s="36" t="n">
        <v>2.5</v>
      </c>
      <c r="AO66" s="36" t="s">
        <v>1730</v>
      </c>
      <c r="AP66" s="36" t="n">
        <v>5.1</v>
      </c>
      <c r="AQ66" s="36" t="n">
        <v>5.6</v>
      </c>
      <c r="AR66" s="36" t="n">
        <v>4.4</v>
      </c>
      <c r="AS66" s="36" t="n">
        <v>3</v>
      </c>
      <c r="AT66" s="36" t="n">
        <v>5.4</v>
      </c>
      <c r="AU66" s="36" t="n">
        <v>5.3</v>
      </c>
      <c r="AV66" s="36" t="n">
        <v>3.8</v>
      </c>
      <c r="AW66" s="36" t="n">
        <v>6.3</v>
      </c>
      <c r="AX66" s="36" t="n">
        <v>6.7</v>
      </c>
      <c r="AY66" s="36" t="n">
        <v>3</v>
      </c>
      <c r="AZ66" s="36" t="s">
        <v>1730</v>
      </c>
      <c r="BA66" s="36" t="s">
        <v>1730</v>
      </c>
      <c r="BB66" s="36" t="n">
        <v>6.3</v>
      </c>
      <c r="BC66" s="36" t="n">
        <v>4</v>
      </c>
      <c r="BD66" s="36" t="n">
        <v>6.3</v>
      </c>
      <c r="BE66" s="36" t="s">
        <v>1730</v>
      </c>
      <c r="BF66" s="36" t="n">
        <v>5.3</v>
      </c>
      <c r="BG66" s="36" t="n">
        <v>3.8</v>
      </c>
      <c r="BH66" s="36" t="n">
        <v>5.8</v>
      </c>
      <c r="BI66" s="36" t="n">
        <v>6.3</v>
      </c>
      <c r="BJ66" s="36" t="n">
        <v>6.5</v>
      </c>
      <c r="BK66" s="36" t="s">
        <v>1730</v>
      </c>
      <c r="BL66" s="36" t="n">
        <v>5.5</v>
      </c>
      <c r="BM66" s="36" t="n">
        <v>6.7</v>
      </c>
      <c r="BN66" s="36" t="s">
        <v>2189</v>
      </c>
      <c r="BO66" s="36" t="s">
        <v>1798</v>
      </c>
      <c r="BP66" s="36" t="s">
        <v>1730</v>
      </c>
      <c r="BQ66" s="36" t="s">
        <v>2184</v>
      </c>
      <c r="BR66" s="36" t="s">
        <v>1976</v>
      </c>
      <c r="BS66" s="36" t="s">
        <v>1976</v>
      </c>
      <c r="BT66" s="36" t="s">
        <v>1977</v>
      </c>
      <c r="BU66" s="36" t="s">
        <v>1978</v>
      </c>
      <c r="BV66" s="36" t="n">
        <v>3838</v>
      </c>
      <c r="BW66" s="36" t="s">
        <v>121</v>
      </c>
      <c r="BX66" s="36" t="s">
        <v>1782</v>
      </c>
      <c r="BY66" s="36" t="s">
        <v>1798</v>
      </c>
    </row>
    <row r="67" spans="1:77">
      <c r="A67" s="36" t="n">
        <v>413591</v>
      </c>
      <c r="B67" s="36" t="s">
        <v>696</v>
      </c>
      <c r="C67" s="36" t="s">
        <v>693</v>
      </c>
      <c r="D67" s="36">
        <f>VLOOKUP(C67,原始数据!$A$4:$B$133,2,0)</f>
        <v/>
      </c>
      <c r="E67" s="179" t="s">
        <v>1793</v>
      </c>
      <c r="F67" s="36" t="n">
        <v>3.7</v>
      </c>
      <c r="G67" s="36" t="n">
        <v>6.5</v>
      </c>
      <c r="H67" s="36" t="n">
        <v>5.3</v>
      </c>
      <c r="I67" s="36" t="n">
        <v>8</v>
      </c>
      <c r="J67" s="36" t="s">
        <v>1730</v>
      </c>
      <c r="K67" s="36" t="n">
        <v>3.6</v>
      </c>
      <c r="L67" s="36" t="s">
        <v>1730</v>
      </c>
      <c r="M67" s="36" t="n">
        <v>3.7</v>
      </c>
      <c r="N67" s="36" t="n">
        <v>6.6</v>
      </c>
      <c r="O67" s="36" t="n">
        <v>6.5</v>
      </c>
      <c r="P67" s="36" t="n">
        <v>10</v>
      </c>
      <c r="Q67" s="36" t="n">
        <v>8.699999999999999</v>
      </c>
      <c r="R67" s="36" t="n">
        <v>5.3</v>
      </c>
      <c r="S67" s="36" t="n">
        <v>9.300000000000001</v>
      </c>
      <c r="T67" s="36" t="n">
        <v>7.5</v>
      </c>
      <c r="U67" s="36" t="n">
        <v>7.5</v>
      </c>
      <c r="V67" s="36" t="s">
        <v>1730</v>
      </c>
      <c r="W67" s="36" t="s">
        <v>1730</v>
      </c>
      <c r="X67" s="36" t="n">
        <v>3.4</v>
      </c>
      <c r="Y67" s="36" t="n">
        <v>4.6</v>
      </c>
      <c r="Z67" s="36" t="n">
        <v>5.7</v>
      </c>
      <c r="AA67" s="36" t="n">
        <v>5.7</v>
      </c>
      <c r="AB67" s="36" t="n">
        <v>6.6</v>
      </c>
      <c r="AC67" s="36" t="s">
        <v>1730</v>
      </c>
      <c r="AD67" s="36" t="n">
        <v>5.8</v>
      </c>
      <c r="AE67" s="36" t="n">
        <v>5.5</v>
      </c>
      <c r="AF67" s="36" t="s">
        <v>1730</v>
      </c>
      <c r="AG67" s="36" t="n">
        <v>5.5</v>
      </c>
      <c r="AH67" s="36" t="n">
        <v>8.1</v>
      </c>
      <c r="AI67" s="36" t="n">
        <v>6.8</v>
      </c>
      <c r="AJ67" s="36" t="n">
        <v>6.4</v>
      </c>
      <c r="AK67" s="36" t="n">
        <v>4.4</v>
      </c>
      <c r="AL67" s="36" t="n">
        <v>5.2</v>
      </c>
      <c r="AM67" s="36" t="n">
        <v>7.7</v>
      </c>
      <c r="AN67" s="36" t="n">
        <v>2.5</v>
      </c>
      <c r="AO67" s="36" t="s">
        <v>1730</v>
      </c>
      <c r="AP67" s="36" t="n">
        <v>5.1</v>
      </c>
      <c r="AQ67" s="36" t="n">
        <v>5.6</v>
      </c>
      <c r="AR67" s="36" t="n">
        <v>4.4</v>
      </c>
      <c r="AS67" s="36" t="n">
        <v>4.6</v>
      </c>
      <c r="AT67" s="36" t="n">
        <v>4.1</v>
      </c>
      <c r="AU67" s="36" t="n">
        <v>7.9</v>
      </c>
      <c r="AV67" s="36" t="n">
        <v>7.2</v>
      </c>
      <c r="AW67" s="36" t="n">
        <v>7.6</v>
      </c>
      <c r="AX67" s="36" t="n">
        <v>9</v>
      </c>
      <c r="AY67" s="36" t="n">
        <v>4.8</v>
      </c>
      <c r="AZ67" s="36" t="s">
        <v>1730</v>
      </c>
      <c r="BA67" s="36" t="s">
        <v>1730</v>
      </c>
      <c r="BB67" s="36" t="n">
        <v>8.5</v>
      </c>
      <c r="BC67" s="36" t="n">
        <v>4</v>
      </c>
      <c r="BD67" s="36" t="n">
        <v>6.3</v>
      </c>
      <c r="BE67" s="36" t="s">
        <v>1730</v>
      </c>
      <c r="BF67" s="36" t="n">
        <v>6.2</v>
      </c>
      <c r="BG67" s="36" t="n">
        <v>6.7</v>
      </c>
      <c r="BH67" s="36" t="n">
        <v>6.6</v>
      </c>
      <c r="BI67" s="36" t="n">
        <v>7.4</v>
      </c>
      <c r="BJ67" s="36" t="n">
        <v>6.5</v>
      </c>
      <c r="BK67" s="36" t="s">
        <v>1730</v>
      </c>
      <c r="BL67" s="36" t="n">
        <v>6.2</v>
      </c>
      <c r="BM67" s="36" t="n">
        <v>5.4</v>
      </c>
      <c r="BN67" s="36" t="s">
        <v>2186</v>
      </c>
      <c r="BO67" s="36" t="s">
        <v>2182</v>
      </c>
      <c r="BP67" s="36" t="s">
        <v>1730</v>
      </c>
      <c r="BQ67" s="36" t="s">
        <v>2182</v>
      </c>
      <c r="BR67" s="36" t="s">
        <v>1979</v>
      </c>
      <c r="BS67" s="36" t="s">
        <v>1979</v>
      </c>
      <c r="BT67" s="36" t="s">
        <v>1980</v>
      </c>
      <c r="BU67" s="36" t="s">
        <v>1981</v>
      </c>
      <c r="BV67" s="36" t="n">
        <v>3485</v>
      </c>
      <c r="BW67" s="36" t="s">
        <v>121</v>
      </c>
      <c r="BX67" s="36" t="s">
        <v>1815</v>
      </c>
      <c r="BY67" s="36" t="s">
        <v>1765</v>
      </c>
    </row>
    <row r="68" spans="1:77">
      <c r="A68" s="36" t="n">
        <v>413591</v>
      </c>
      <c r="B68" s="36" t="s">
        <v>703</v>
      </c>
      <c r="C68" s="36" t="s">
        <v>700</v>
      </c>
      <c r="D68" s="36">
        <f>VLOOKUP(C68,原始数据!$A$4:$B$133,2,0)</f>
        <v/>
      </c>
      <c r="E68" s="179" t="s">
        <v>1803</v>
      </c>
      <c r="F68" s="36" t="n">
        <v>3.7</v>
      </c>
      <c r="G68" s="36" t="n">
        <v>4.5</v>
      </c>
      <c r="H68" s="36" t="n">
        <v>9.1</v>
      </c>
      <c r="I68" s="36" t="n">
        <v>4.3</v>
      </c>
      <c r="J68" s="36" t="s">
        <v>1730</v>
      </c>
      <c r="K68" s="36" t="n">
        <v>6.6</v>
      </c>
      <c r="L68" s="36" t="s">
        <v>1730</v>
      </c>
      <c r="M68" s="36" t="n">
        <v>1</v>
      </c>
      <c r="N68" s="36" t="n">
        <v>6.6</v>
      </c>
      <c r="O68" s="36" t="n">
        <v>5.3</v>
      </c>
      <c r="P68" s="36" t="n">
        <v>10</v>
      </c>
      <c r="Q68" s="36" t="n">
        <v>6.9</v>
      </c>
      <c r="R68" s="36" t="n">
        <v>8.1</v>
      </c>
      <c r="S68" s="36" t="n">
        <v>4.9</v>
      </c>
      <c r="T68" s="36" t="n">
        <v>5.9</v>
      </c>
      <c r="U68" s="36" t="n">
        <v>6.2</v>
      </c>
      <c r="V68" s="36" t="s">
        <v>1730</v>
      </c>
      <c r="W68" s="36" t="s">
        <v>1730</v>
      </c>
      <c r="X68" s="36" t="n">
        <v>2.8</v>
      </c>
      <c r="Y68" s="36" t="n">
        <v>7.3</v>
      </c>
      <c r="Z68" s="36" t="n">
        <v>5.6</v>
      </c>
      <c r="AA68" s="36" t="n">
        <v>7.5</v>
      </c>
      <c r="AB68" s="36" t="n">
        <v>4.5</v>
      </c>
      <c r="AC68" s="36" t="s">
        <v>1730</v>
      </c>
      <c r="AD68" s="36" t="n">
        <v>5.2</v>
      </c>
      <c r="AE68" s="36" t="n">
        <v>4.2</v>
      </c>
      <c r="AF68" s="36" t="s">
        <v>1730</v>
      </c>
      <c r="AG68" s="36" t="n">
        <v>5.5</v>
      </c>
      <c r="AH68" s="36" t="n">
        <v>5.3</v>
      </c>
      <c r="AI68" s="36" t="n">
        <v>9</v>
      </c>
      <c r="AJ68" s="36" t="n">
        <v>8.4</v>
      </c>
      <c r="AK68" s="36" t="n">
        <v>6.8</v>
      </c>
      <c r="AL68" s="36" t="n">
        <v>5.9</v>
      </c>
      <c r="AM68" s="36" t="n">
        <v>4.8</v>
      </c>
      <c r="AN68" s="36" t="n">
        <v>8.5</v>
      </c>
      <c r="AO68" s="36" t="s">
        <v>1730</v>
      </c>
      <c r="AP68" s="36" t="n">
        <v>8.699999999999999</v>
      </c>
      <c r="AQ68" s="36" t="n">
        <v>5.4</v>
      </c>
      <c r="AR68" s="36" t="n">
        <v>6.3</v>
      </c>
      <c r="AS68" s="36" t="n">
        <v>2.7</v>
      </c>
      <c r="AT68" s="36" t="n">
        <v>4.8</v>
      </c>
      <c r="AU68" s="36" t="n">
        <v>5.9</v>
      </c>
      <c r="AV68" s="36" t="n">
        <v>4.9</v>
      </c>
      <c r="AW68" s="36" t="n">
        <v>6.3</v>
      </c>
      <c r="AX68" s="36" t="n">
        <v>5.7</v>
      </c>
      <c r="AY68" s="36" t="n">
        <v>3</v>
      </c>
      <c r="AZ68" s="36" t="s">
        <v>1730</v>
      </c>
      <c r="BA68" s="36" t="s">
        <v>1730</v>
      </c>
      <c r="BB68" s="36" t="n">
        <v>6.3</v>
      </c>
      <c r="BC68" s="36" t="n">
        <v>5.7</v>
      </c>
      <c r="BD68" s="36" t="n">
        <v>4.4</v>
      </c>
      <c r="BE68" s="36" t="s">
        <v>1730</v>
      </c>
      <c r="BF68" s="36" t="n">
        <v>4.8</v>
      </c>
      <c r="BG68" s="36" t="n">
        <v>5.6</v>
      </c>
      <c r="BH68" s="36" t="n">
        <v>2.8</v>
      </c>
      <c r="BI68" s="36" t="n">
        <v>7.4</v>
      </c>
      <c r="BJ68" s="36" t="n">
        <v>4.8</v>
      </c>
      <c r="BK68" s="36" t="s">
        <v>1730</v>
      </c>
      <c r="BL68" s="36" t="n">
        <v>4.8</v>
      </c>
      <c r="BM68" s="36" t="n">
        <v>8.199999999999999</v>
      </c>
      <c r="BN68" s="36" t="s">
        <v>1764</v>
      </c>
      <c r="BO68" s="36" t="s">
        <v>2192</v>
      </c>
      <c r="BP68" s="36" t="s">
        <v>1730</v>
      </c>
      <c r="BQ68" s="36" t="s">
        <v>1775</v>
      </c>
      <c r="BR68" s="36" t="s">
        <v>1982</v>
      </c>
      <c r="BS68" s="36" t="s">
        <v>1982</v>
      </c>
      <c r="BT68" s="36" t="s">
        <v>1983</v>
      </c>
      <c r="BU68" s="36" t="s">
        <v>1984</v>
      </c>
      <c r="BV68" s="36" t="n">
        <v>5847</v>
      </c>
      <c r="BW68" s="36" t="s">
        <v>121</v>
      </c>
      <c r="BX68" s="36" t="s">
        <v>1810</v>
      </c>
      <c r="BY68" s="36" t="s">
        <v>1792</v>
      </c>
    </row>
    <row r="69" spans="1:77">
      <c r="A69" s="36" t="n">
        <v>413591</v>
      </c>
      <c r="B69" s="36" t="s">
        <v>709</v>
      </c>
      <c r="C69" s="36" t="s">
        <v>706</v>
      </c>
      <c r="D69" s="36">
        <f>VLOOKUP(C69,原始数据!$A$4:$B$133,2,0)</f>
        <v/>
      </c>
      <c r="E69" s="179" t="s">
        <v>1784</v>
      </c>
      <c r="F69" s="36" t="n">
        <v>5.5</v>
      </c>
      <c r="G69" s="36" t="n">
        <v>8.5</v>
      </c>
      <c r="H69" s="36" t="n">
        <v>9.1</v>
      </c>
      <c r="I69" s="36" t="n">
        <v>8.300000000000001</v>
      </c>
      <c r="J69" s="36" t="s">
        <v>1730</v>
      </c>
      <c r="K69" s="36" t="n">
        <v>6.6</v>
      </c>
      <c r="L69" s="36" t="s">
        <v>1730</v>
      </c>
      <c r="M69" s="36" t="n">
        <v>3.7</v>
      </c>
      <c r="N69" s="36" t="n">
        <v>4.8</v>
      </c>
      <c r="O69" s="36" t="n">
        <v>7.1</v>
      </c>
      <c r="P69" s="36" t="n">
        <v>10</v>
      </c>
      <c r="Q69" s="36" t="n">
        <v>5</v>
      </c>
      <c r="R69" s="36" t="n">
        <v>6.2</v>
      </c>
      <c r="S69" s="36" t="n">
        <v>7.4</v>
      </c>
      <c r="T69" s="36" t="n">
        <v>9.1</v>
      </c>
      <c r="U69" s="36" t="n">
        <v>8</v>
      </c>
      <c r="V69" s="36" t="s">
        <v>1730</v>
      </c>
      <c r="W69" s="36" t="s">
        <v>1730</v>
      </c>
      <c r="X69" s="36" t="n">
        <v>8.1</v>
      </c>
      <c r="Y69" s="36" t="n">
        <v>4.6</v>
      </c>
      <c r="Z69" s="36" t="n">
        <v>4.7</v>
      </c>
      <c r="AA69" s="36" t="n">
        <v>5.7</v>
      </c>
      <c r="AB69" s="36" t="n">
        <v>8.699999999999999</v>
      </c>
      <c r="AC69" s="36" t="s">
        <v>1730</v>
      </c>
      <c r="AD69" s="36" t="n">
        <v>7.1</v>
      </c>
      <c r="AE69" s="36" t="n">
        <v>8.300000000000001</v>
      </c>
      <c r="AF69" s="36" t="s">
        <v>1730</v>
      </c>
      <c r="AG69" s="36" t="n">
        <v>8.800000000000001</v>
      </c>
      <c r="AH69" s="36" t="n">
        <v>8.1</v>
      </c>
      <c r="AI69" s="36" t="n">
        <v>9</v>
      </c>
      <c r="AJ69" s="36" t="n">
        <v>4.5</v>
      </c>
      <c r="AK69" s="36" t="n">
        <v>5.6</v>
      </c>
      <c r="AL69" s="36" t="n">
        <v>6.5</v>
      </c>
      <c r="AM69" s="36" t="n">
        <v>9.5</v>
      </c>
      <c r="AN69" s="36" t="n">
        <v>4.5</v>
      </c>
      <c r="AO69" s="36" t="s">
        <v>1730</v>
      </c>
      <c r="AP69" s="36" t="n">
        <v>5.7</v>
      </c>
      <c r="AQ69" s="36" t="n">
        <v>8.5</v>
      </c>
      <c r="AR69" s="36" t="n">
        <v>8.300000000000001</v>
      </c>
      <c r="AS69" s="36" t="n">
        <v>7.6</v>
      </c>
      <c r="AT69" s="36" t="n">
        <v>8.800000000000001</v>
      </c>
      <c r="AU69" s="36" t="n">
        <v>9.4</v>
      </c>
      <c r="AV69" s="36" t="n">
        <v>5.5</v>
      </c>
      <c r="AW69" s="36" t="n">
        <v>8.300000000000001</v>
      </c>
      <c r="AX69" s="36" t="n">
        <v>10</v>
      </c>
      <c r="AY69" s="36" t="n">
        <v>10</v>
      </c>
      <c r="AZ69" s="36" t="s">
        <v>1730</v>
      </c>
      <c r="BA69" s="36" t="s">
        <v>1730</v>
      </c>
      <c r="BB69" s="36" t="n">
        <v>9.699999999999999</v>
      </c>
      <c r="BC69" s="36" t="n">
        <v>5.7</v>
      </c>
      <c r="BD69" s="36" t="n">
        <v>4.4</v>
      </c>
      <c r="BE69" s="36" t="s">
        <v>1730</v>
      </c>
      <c r="BF69" s="36" t="n">
        <v>9.199999999999999</v>
      </c>
      <c r="BG69" s="36" t="n">
        <v>3.3</v>
      </c>
      <c r="BH69" s="36" t="n">
        <v>8.300000000000001</v>
      </c>
      <c r="BI69" s="36" t="n">
        <v>8.5</v>
      </c>
      <c r="BJ69" s="36" t="n">
        <v>6.5</v>
      </c>
      <c r="BK69" s="36" t="s">
        <v>1730</v>
      </c>
      <c r="BL69" s="36" t="n">
        <v>6.9</v>
      </c>
      <c r="BM69" s="36" t="n">
        <v>6.3</v>
      </c>
      <c r="BN69" s="36" t="s">
        <v>1750</v>
      </c>
      <c r="BO69" s="36" t="s">
        <v>1739</v>
      </c>
      <c r="BP69" s="36" t="s">
        <v>1730</v>
      </c>
      <c r="BQ69" s="36" t="s">
        <v>1740</v>
      </c>
      <c r="BR69" s="36" t="s">
        <v>1985</v>
      </c>
      <c r="BS69" s="36" t="s">
        <v>1985</v>
      </c>
      <c r="BT69" s="36" t="s">
        <v>1986</v>
      </c>
      <c r="BU69" s="36" t="s">
        <v>1987</v>
      </c>
      <c r="BV69" s="36" t="n">
        <v>5006</v>
      </c>
      <c r="BW69" s="36" t="s">
        <v>121</v>
      </c>
      <c r="BX69" s="36" t="s">
        <v>1897</v>
      </c>
      <c r="BY69" s="36" t="s">
        <v>1735</v>
      </c>
    </row>
    <row r="70" spans="1:77">
      <c r="A70" s="36" t="n">
        <v>413591</v>
      </c>
      <c r="B70" s="36" t="s">
        <v>716</v>
      </c>
      <c r="C70" s="36" t="s">
        <v>713</v>
      </c>
      <c r="D70" s="36">
        <f>VLOOKUP(C70,原始数据!$A$4:$B$133,2,0)</f>
        <v/>
      </c>
      <c r="E70" s="179" t="s">
        <v>1876</v>
      </c>
      <c r="F70" s="36" t="n">
        <v>5.5</v>
      </c>
      <c r="G70" s="36" t="n">
        <v>10</v>
      </c>
      <c r="H70" s="36" t="n">
        <v>9.1</v>
      </c>
      <c r="I70" s="36" t="n">
        <v>3.2</v>
      </c>
      <c r="J70" s="36" t="s">
        <v>1730</v>
      </c>
      <c r="K70" s="36" t="n">
        <v>4.8</v>
      </c>
      <c r="L70" s="36" t="s">
        <v>1730</v>
      </c>
      <c r="M70" s="36" t="n">
        <v>2.2</v>
      </c>
      <c r="N70" s="36" t="n">
        <v>4.8</v>
      </c>
      <c r="O70" s="36" t="n">
        <v>7.7</v>
      </c>
      <c r="P70" s="36" t="n">
        <v>10</v>
      </c>
      <c r="Q70" s="36" t="n">
        <v>5</v>
      </c>
      <c r="R70" s="36" t="n">
        <v>7.2</v>
      </c>
      <c r="S70" s="36" t="n">
        <v>6.2</v>
      </c>
      <c r="T70" s="36" t="n">
        <v>1.1</v>
      </c>
      <c r="U70" s="36" t="n">
        <v>7.3</v>
      </c>
      <c r="V70" s="36" t="s">
        <v>1730</v>
      </c>
      <c r="W70" s="36" t="s">
        <v>1730</v>
      </c>
      <c r="X70" s="36" t="n">
        <v>7.5</v>
      </c>
      <c r="Y70" s="36" t="n">
        <v>4.6</v>
      </c>
      <c r="Z70" s="36" t="n">
        <v>5.6</v>
      </c>
      <c r="AA70" s="36" t="n">
        <v>2.3</v>
      </c>
      <c r="AB70" s="36" t="n">
        <v>7.3</v>
      </c>
      <c r="AC70" s="36" t="s">
        <v>1730</v>
      </c>
      <c r="AD70" s="36" t="n">
        <v>5.8</v>
      </c>
      <c r="AE70" s="36" t="n">
        <v>4.9</v>
      </c>
      <c r="AF70" s="36" t="s">
        <v>1730</v>
      </c>
      <c r="AG70" s="36" t="n">
        <v>3.8</v>
      </c>
      <c r="AH70" s="36" t="n">
        <v>7.2</v>
      </c>
      <c r="AI70" s="36" t="n">
        <v>8.699999999999999</v>
      </c>
      <c r="AJ70" s="36" t="n">
        <v>4.5</v>
      </c>
      <c r="AK70" s="36" t="n">
        <v>8</v>
      </c>
      <c r="AL70" s="36" t="n">
        <v>5.4</v>
      </c>
      <c r="AM70" s="36" t="n">
        <v>7.1</v>
      </c>
      <c r="AN70" s="36" t="n">
        <v>2.5</v>
      </c>
      <c r="AO70" s="36" t="s">
        <v>1730</v>
      </c>
      <c r="AP70" s="36" t="n">
        <v>2.9</v>
      </c>
      <c r="AQ70" s="36" t="n">
        <v>6.7</v>
      </c>
      <c r="AR70" s="36" t="n">
        <v>6.3</v>
      </c>
      <c r="AS70" s="36" t="n">
        <v>2.8</v>
      </c>
      <c r="AT70" s="36" t="n">
        <v>7.4</v>
      </c>
      <c r="AU70" s="36" t="n">
        <v>7.2</v>
      </c>
      <c r="AV70" s="36" t="n">
        <v>5.5</v>
      </c>
      <c r="AW70" s="36" t="n">
        <v>6.3</v>
      </c>
      <c r="AX70" s="36" t="n">
        <v>7.4</v>
      </c>
      <c r="AY70" s="36" t="n">
        <v>6.5</v>
      </c>
      <c r="AZ70" s="36" t="s">
        <v>1730</v>
      </c>
      <c r="BA70" s="36" t="s">
        <v>1730</v>
      </c>
      <c r="BB70" s="36" t="n">
        <v>5.2</v>
      </c>
      <c r="BC70" s="36" t="n">
        <v>5.7</v>
      </c>
      <c r="BD70" s="36" t="n">
        <v>6.3</v>
      </c>
      <c r="BE70" s="36" t="s">
        <v>1730</v>
      </c>
      <c r="BF70" s="36" t="n">
        <v>7.3</v>
      </c>
      <c r="BG70" s="36" t="n">
        <v>7.3</v>
      </c>
      <c r="BH70" s="36" t="n">
        <v>5.3</v>
      </c>
      <c r="BI70" s="36" t="n">
        <v>8</v>
      </c>
      <c r="BJ70" s="36" t="n">
        <v>6.5</v>
      </c>
      <c r="BK70" s="36" t="s">
        <v>1730</v>
      </c>
      <c r="BL70" s="36" t="n">
        <v>1.9</v>
      </c>
      <c r="BM70" s="36" t="n">
        <v>9.699999999999999</v>
      </c>
      <c r="BN70" s="36" t="s">
        <v>2187</v>
      </c>
      <c r="BO70" s="36" t="s">
        <v>2182</v>
      </c>
      <c r="BP70" s="36" t="s">
        <v>1730</v>
      </c>
      <c r="BQ70" s="36" t="s">
        <v>2183</v>
      </c>
      <c r="BR70" s="36" t="s">
        <v>1988</v>
      </c>
      <c r="BS70" s="36" t="s">
        <v>1988</v>
      </c>
      <c r="BT70" s="36" t="s">
        <v>1989</v>
      </c>
      <c r="BU70" s="36" t="s">
        <v>1990</v>
      </c>
      <c r="BV70" s="36" t="n">
        <v>4668</v>
      </c>
      <c r="BW70" s="36" t="s">
        <v>121</v>
      </c>
      <c r="BX70" s="36" t="s">
        <v>1897</v>
      </c>
      <c r="BY70" s="36" t="s">
        <v>1740</v>
      </c>
    </row>
    <row r="71" spans="1:77">
      <c r="A71" s="36" t="n">
        <v>413591</v>
      </c>
      <c r="B71" s="36" t="s">
        <v>723</v>
      </c>
      <c r="C71" s="36" t="s">
        <v>720</v>
      </c>
      <c r="D71" s="36">
        <f>VLOOKUP(C71,原始数据!$A$4:$B$133,2,0)</f>
        <v/>
      </c>
      <c r="E71" s="179" t="s">
        <v>1876</v>
      </c>
      <c r="F71" s="36" t="n">
        <v>3.7</v>
      </c>
      <c r="G71" s="36" t="n">
        <v>4.5</v>
      </c>
      <c r="H71" s="36" t="n">
        <v>5.3</v>
      </c>
      <c r="I71" s="36" t="n">
        <v>7.2</v>
      </c>
      <c r="J71" s="36" t="s">
        <v>1730</v>
      </c>
      <c r="K71" s="36" t="n">
        <v>6.6</v>
      </c>
      <c r="L71" s="36" t="s">
        <v>1730</v>
      </c>
      <c r="M71" s="36" t="n">
        <v>1</v>
      </c>
      <c r="N71" s="36" t="n">
        <v>1.1</v>
      </c>
      <c r="O71" s="36" t="n">
        <v>8.300000000000001</v>
      </c>
      <c r="P71" s="36" t="n">
        <v>8.5</v>
      </c>
      <c r="Q71" s="36" t="n">
        <v>6.9</v>
      </c>
      <c r="R71" s="36" t="n">
        <v>5.3</v>
      </c>
      <c r="S71" s="36" t="n">
        <v>8.1</v>
      </c>
      <c r="T71" s="36" t="n">
        <v>4.3</v>
      </c>
      <c r="U71" s="36" t="n">
        <v>5</v>
      </c>
      <c r="V71" s="36" t="s">
        <v>1730</v>
      </c>
      <c r="W71" s="36" t="s">
        <v>1730</v>
      </c>
      <c r="X71" s="36" t="n">
        <v>6.3</v>
      </c>
      <c r="Y71" s="36" t="n">
        <v>7.3</v>
      </c>
      <c r="Z71" s="36" t="n">
        <v>1.4</v>
      </c>
      <c r="AA71" s="36" t="n">
        <v>5.7</v>
      </c>
      <c r="AB71" s="36" t="n">
        <v>5.9</v>
      </c>
      <c r="AC71" s="36" t="s">
        <v>1730</v>
      </c>
      <c r="AD71" s="36" t="n">
        <v>9.5</v>
      </c>
      <c r="AE71" s="36" t="n">
        <v>6.9</v>
      </c>
      <c r="AF71" s="36" t="s">
        <v>1730</v>
      </c>
      <c r="AG71" s="36" t="n">
        <v>5.5</v>
      </c>
      <c r="AH71" s="36" t="n">
        <v>7.2</v>
      </c>
      <c r="AI71" s="36" t="n">
        <v>5</v>
      </c>
      <c r="AJ71" s="36" t="n">
        <v>4.5</v>
      </c>
      <c r="AK71" s="36" t="n">
        <v>5.6</v>
      </c>
      <c r="AL71" s="36" t="n">
        <v>7.7</v>
      </c>
      <c r="AM71" s="36" t="n">
        <v>7.7</v>
      </c>
      <c r="AN71" s="36" t="n">
        <v>2.5</v>
      </c>
      <c r="AO71" s="36" t="s">
        <v>1730</v>
      </c>
      <c r="AP71" s="36" t="n">
        <v>5.7</v>
      </c>
      <c r="AQ71" s="36" t="n">
        <v>5.8</v>
      </c>
      <c r="AR71" s="36" t="n">
        <v>4.4</v>
      </c>
      <c r="AS71" s="36" t="n">
        <v>4</v>
      </c>
      <c r="AT71" s="36" t="n">
        <v>8.800000000000001</v>
      </c>
      <c r="AU71" s="36" t="n">
        <v>7.6</v>
      </c>
      <c r="AV71" s="36" t="n">
        <v>2.6</v>
      </c>
      <c r="AW71" s="36" t="n">
        <v>9.6</v>
      </c>
      <c r="AX71" s="36" t="n">
        <v>7.4</v>
      </c>
      <c r="AY71" s="36" t="n">
        <v>4.8</v>
      </c>
      <c r="AZ71" s="36" t="s">
        <v>1730</v>
      </c>
      <c r="BA71" s="36" t="s">
        <v>1730</v>
      </c>
      <c r="BB71" s="36" t="n">
        <v>4.6</v>
      </c>
      <c r="BC71" s="36" t="n">
        <v>1</v>
      </c>
      <c r="BD71" s="36" t="n">
        <v>6.3</v>
      </c>
      <c r="BE71" s="36" t="s">
        <v>1730</v>
      </c>
      <c r="BF71" s="36" t="n">
        <v>8.1</v>
      </c>
      <c r="BG71" s="36" t="n">
        <v>7.9</v>
      </c>
      <c r="BH71" s="36" t="n">
        <v>4.7</v>
      </c>
      <c r="BI71" s="36" t="n">
        <v>8.5</v>
      </c>
      <c r="BJ71" s="36" t="n">
        <v>3.1</v>
      </c>
      <c r="BK71" s="36" t="s">
        <v>1730</v>
      </c>
      <c r="BL71" s="36" t="n">
        <v>6.9</v>
      </c>
      <c r="BM71" s="36" t="n">
        <v>6.7</v>
      </c>
      <c r="BN71" s="36" t="s">
        <v>1897</v>
      </c>
      <c r="BO71" s="36" t="s">
        <v>1739</v>
      </c>
      <c r="BP71" s="36" t="s">
        <v>1730</v>
      </c>
      <c r="BQ71" s="36" t="s">
        <v>1740</v>
      </c>
      <c r="BR71" s="36" t="s">
        <v>1991</v>
      </c>
      <c r="BS71" s="36" t="s">
        <v>1991</v>
      </c>
      <c r="BT71" s="36" t="s">
        <v>1992</v>
      </c>
      <c r="BU71" s="36" t="s">
        <v>1993</v>
      </c>
      <c r="BV71" s="36" t="n">
        <v>7974</v>
      </c>
      <c r="BW71" s="36" t="s">
        <v>121</v>
      </c>
      <c r="BX71" s="36" t="s">
        <v>1759</v>
      </c>
      <c r="BY71" s="36" t="s">
        <v>1783</v>
      </c>
    </row>
    <row r="72" spans="1:77">
      <c r="A72" s="36" t="n">
        <v>413591</v>
      </c>
      <c r="B72" s="36" t="s">
        <v>732</v>
      </c>
      <c r="C72" s="36" t="s">
        <v>729</v>
      </c>
      <c r="D72" s="36">
        <f>VLOOKUP(C72,原始数据!$A$4:$B$133,2,0)</f>
        <v/>
      </c>
      <c r="E72" s="179" t="s">
        <v>1826</v>
      </c>
      <c r="F72" s="36" t="n">
        <v>7.3</v>
      </c>
      <c r="G72" s="36" t="n">
        <v>10</v>
      </c>
      <c r="H72" s="36" t="n">
        <v>3.4</v>
      </c>
      <c r="I72" s="36" t="n">
        <v>5.9</v>
      </c>
      <c r="J72" s="36" t="s">
        <v>1730</v>
      </c>
      <c r="K72" s="36" t="n">
        <v>6.6</v>
      </c>
      <c r="L72" s="36" t="s">
        <v>1730</v>
      </c>
      <c r="M72" s="36" t="n">
        <v>5.1</v>
      </c>
      <c r="N72" s="36" t="n">
        <v>4.8</v>
      </c>
      <c r="O72" s="36" t="n">
        <v>7.7</v>
      </c>
      <c r="P72" s="36" t="n">
        <v>10</v>
      </c>
      <c r="Q72" s="36" t="n">
        <v>6.9</v>
      </c>
      <c r="R72" s="36" t="n">
        <v>8.1</v>
      </c>
      <c r="S72" s="36" t="n">
        <v>6.2</v>
      </c>
      <c r="T72" s="36" t="n">
        <v>4.3</v>
      </c>
      <c r="U72" s="36" t="n">
        <v>7.1</v>
      </c>
      <c r="V72" s="36" t="s">
        <v>1730</v>
      </c>
      <c r="W72" s="36" t="s">
        <v>1730</v>
      </c>
      <c r="X72" s="36" t="n">
        <v>6.3</v>
      </c>
      <c r="Y72" s="36" t="n">
        <v>7.3</v>
      </c>
      <c r="Z72" s="36" t="n">
        <v>5.6</v>
      </c>
      <c r="AA72" s="36" t="n">
        <v>5.7</v>
      </c>
      <c r="AB72" s="36" t="n">
        <v>5.9</v>
      </c>
      <c r="AC72" s="36" t="s">
        <v>1730</v>
      </c>
      <c r="AD72" s="36" t="n">
        <v>5.2</v>
      </c>
      <c r="AE72" s="36" t="n">
        <v>3.5</v>
      </c>
      <c r="AF72" s="36" t="s">
        <v>1730</v>
      </c>
      <c r="AG72" s="36" t="n">
        <v>7.2</v>
      </c>
      <c r="AH72" s="36" t="n">
        <v>9.1</v>
      </c>
      <c r="AI72" s="36" t="n">
        <v>9.800000000000001</v>
      </c>
      <c r="AJ72" s="36" t="n">
        <v>8.4</v>
      </c>
      <c r="AK72" s="36" t="n">
        <v>4.4</v>
      </c>
      <c r="AL72" s="36" t="n">
        <v>8.199999999999999</v>
      </c>
      <c r="AM72" s="36" t="n">
        <v>6.5</v>
      </c>
      <c r="AN72" s="36" t="n">
        <v>4.5</v>
      </c>
      <c r="AO72" s="36" t="s">
        <v>1730</v>
      </c>
      <c r="AP72" s="36" t="n">
        <v>7.7</v>
      </c>
      <c r="AQ72" s="36" t="n">
        <v>6.3</v>
      </c>
      <c r="AR72" s="36" t="n">
        <v>6.3</v>
      </c>
      <c r="AS72" s="36" t="n">
        <v>5.2</v>
      </c>
      <c r="AT72" s="36" t="n">
        <v>8.1</v>
      </c>
      <c r="AU72" s="36" t="n">
        <v>8.9</v>
      </c>
      <c r="AV72" s="36" t="n">
        <v>4.9</v>
      </c>
      <c r="AW72" s="36" t="n">
        <v>7</v>
      </c>
      <c r="AX72" s="36" t="n">
        <v>10</v>
      </c>
      <c r="AY72" s="36" t="n">
        <v>10</v>
      </c>
      <c r="AZ72" s="36" t="s">
        <v>1730</v>
      </c>
      <c r="BA72" s="36" t="s">
        <v>1730</v>
      </c>
      <c r="BB72" s="36" t="n">
        <v>9.699999999999999</v>
      </c>
      <c r="BC72" s="36" t="n">
        <v>5.7</v>
      </c>
      <c r="BD72" s="36" t="n">
        <v>6.3</v>
      </c>
      <c r="BE72" s="36" t="s">
        <v>1730</v>
      </c>
      <c r="BF72" s="36" t="n">
        <v>7.6</v>
      </c>
      <c r="BG72" s="36" t="n">
        <v>6.2</v>
      </c>
      <c r="BH72" s="36" t="n">
        <v>6.4</v>
      </c>
      <c r="BI72" s="36" t="n">
        <v>5.8</v>
      </c>
      <c r="BJ72" s="36" t="n">
        <v>6.5</v>
      </c>
      <c r="BK72" s="36" t="s">
        <v>1730</v>
      </c>
      <c r="BL72" s="36" t="n">
        <v>6.2</v>
      </c>
      <c r="BM72" s="36" t="n">
        <v>4.2</v>
      </c>
      <c r="BN72" s="36" t="s">
        <v>2188</v>
      </c>
      <c r="BO72" s="36" t="s">
        <v>2182</v>
      </c>
      <c r="BP72" s="36" t="s">
        <v>1730</v>
      </c>
      <c r="BQ72" s="36" t="s">
        <v>1859</v>
      </c>
      <c r="BR72" s="36" t="s">
        <v>1994</v>
      </c>
      <c r="BS72" s="36" t="s">
        <v>1994</v>
      </c>
      <c r="BT72" s="36" t="s">
        <v>1995</v>
      </c>
      <c r="BU72" s="36" t="s">
        <v>1996</v>
      </c>
      <c r="BV72" s="36" t="n">
        <v>6199</v>
      </c>
      <c r="BW72" s="36" t="s">
        <v>121</v>
      </c>
      <c r="BX72" s="36" t="s">
        <v>1897</v>
      </c>
      <c r="BY72" s="36" t="s">
        <v>1783</v>
      </c>
    </row>
    <row r="73" spans="1:77">
      <c r="A73" s="36" t="n">
        <v>413591</v>
      </c>
      <c r="B73" s="36" t="s">
        <v>738</v>
      </c>
      <c r="C73" s="36" t="s">
        <v>735</v>
      </c>
      <c r="D73" s="36">
        <f>VLOOKUP(C73,原始数据!$A$4:$B$133,2,0)</f>
        <v/>
      </c>
      <c r="E73" s="179" t="s">
        <v>1766</v>
      </c>
      <c r="F73" s="36" t="n">
        <v>5.5</v>
      </c>
      <c r="G73" s="36" t="n">
        <v>4.5</v>
      </c>
      <c r="H73" s="36" t="n">
        <v>8.1</v>
      </c>
      <c r="I73" s="36" t="n">
        <v>9.1</v>
      </c>
      <c r="J73" s="36" t="s">
        <v>1730</v>
      </c>
      <c r="K73" s="36" t="n">
        <v>3</v>
      </c>
      <c r="L73" s="36" t="s">
        <v>1730</v>
      </c>
      <c r="M73" s="36" t="n">
        <v>2.2</v>
      </c>
      <c r="N73" s="36" t="n">
        <v>3</v>
      </c>
      <c r="O73" s="36" t="n">
        <v>8.300000000000001</v>
      </c>
      <c r="P73" s="36" t="n">
        <v>8.5</v>
      </c>
      <c r="Q73" s="36" t="n">
        <v>5</v>
      </c>
      <c r="R73" s="36" t="n">
        <v>8.1</v>
      </c>
      <c r="S73" s="36" t="n">
        <v>7.4</v>
      </c>
      <c r="T73" s="36" t="n">
        <v>4.3</v>
      </c>
      <c r="U73" s="36" t="n">
        <v>8.1</v>
      </c>
      <c r="V73" s="36" t="s">
        <v>1730</v>
      </c>
      <c r="W73" s="36" t="s">
        <v>1730</v>
      </c>
      <c r="X73" s="36" t="n">
        <v>8.699999999999999</v>
      </c>
      <c r="Y73" s="36" t="n">
        <v>7.3</v>
      </c>
      <c r="Z73" s="36" t="n">
        <v>4.7</v>
      </c>
      <c r="AA73" s="36" t="n">
        <v>4</v>
      </c>
      <c r="AB73" s="36" t="n">
        <v>8</v>
      </c>
      <c r="AC73" s="36" t="s">
        <v>1730</v>
      </c>
      <c r="AD73" s="36" t="n">
        <v>7.7</v>
      </c>
      <c r="AE73" s="36" t="n">
        <v>7.6</v>
      </c>
      <c r="AF73" s="36" t="s">
        <v>1730</v>
      </c>
      <c r="AG73" s="36" t="n">
        <v>3.8</v>
      </c>
      <c r="AH73" s="36" t="n">
        <v>7.2</v>
      </c>
      <c r="AI73" s="36" t="n">
        <v>6</v>
      </c>
      <c r="AJ73" s="36" t="n">
        <v>4.5</v>
      </c>
      <c r="AK73" s="36" t="n">
        <v>8</v>
      </c>
      <c r="AL73" s="36" t="n">
        <v>8.6</v>
      </c>
      <c r="AM73" s="36" t="n">
        <v>7.7</v>
      </c>
      <c r="AN73" s="36" t="n">
        <v>4.5</v>
      </c>
      <c r="AO73" s="36" t="s">
        <v>1730</v>
      </c>
      <c r="AP73" s="36" t="n">
        <v>2.9</v>
      </c>
      <c r="AQ73" s="36" t="n">
        <v>8.5</v>
      </c>
      <c r="AR73" s="36" t="n">
        <v>4.4</v>
      </c>
      <c r="AS73" s="36" t="n">
        <v>4.1</v>
      </c>
      <c r="AT73" s="36" t="n">
        <v>9.4</v>
      </c>
      <c r="AU73" s="36" t="n">
        <v>6.8</v>
      </c>
      <c r="AV73" s="36" t="n">
        <v>5.5</v>
      </c>
      <c r="AW73" s="36" t="n">
        <v>9.6</v>
      </c>
      <c r="AX73" s="36" t="n">
        <v>8.300000000000001</v>
      </c>
      <c r="AY73" s="36" t="n">
        <v>4.8</v>
      </c>
      <c r="AZ73" s="36" t="s">
        <v>1730</v>
      </c>
      <c r="BA73" s="36" t="s">
        <v>1730</v>
      </c>
      <c r="BB73" s="36" t="n">
        <v>6.3</v>
      </c>
      <c r="BC73" s="36" t="n">
        <v>7.5</v>
      </c>
      <c r="BD73" s="36" t="n">
        <v>4.4</v>
      </c>
      <c r="BE73" s="36" t="s">
        <v>1730</v>
      </c>
      <c r="BF73" s="36" t="n">
        <v>8.800000000000001</v>
      </c>
      <c r="BG73" s="36" t="n">
        <v>3.8</v>
      </c>
      <c r="BH73" s="36" t="n">
        <v>7.7</v>
      </c>
      <c r="BI73" s="36" t="n">
        <v>9</v>
      </c>
      <c r="BJ73" s="36" t="n">
        <v>9.800000000000001</v>
      </c>
      <c r="BK73" s="36" t="s">
        <v>1730</v>
      </c>
      <c r="BL73" s="36" t="n">
        <v>9.1</v>
      </c>
      <c r="BM73" s="36" t="n">
        <v>7.3</v>
      </c>
      <c r="BN73" s="36" t="s">
        <v>1750</v>
      </c>
      <c r="BO73" s="36" t="s">
        <v>2182</v>
      </c>
      <c r="BP73" s="36" t="s">
        <v>1730</v>
      </c>
      <c r="BQ73" s="36" t="s">
        <v>2182</v>
      </c>
      <c r="BR73" s="36" t="s">
        <v>1997</v>
      </c>
      <c r="BS73" s="36" t="s">
        <v>1997</v>
      </c>
      <c r="BT73" s="36" t="s">
        <v>1998</v>
      </c>
      <c r="BU73" s="36" t="s">
        <v>1999</v>
      </c>
      <c r="BV73" s="36" t="n">
        <v>4918</v>
      </c>
      <c r="BW73" s="36" t="s">
        <v>177</v>
      </c>
      <c r="BX73" s="36" t="s">
        <v>2000</v>
      </c>
      <c r="BY73" s="36" t="s">
        <v>2001</v>
      </c>
    </row>
    <row r="74" spans="1:77">
      <c r="A74" s="36" t="n">
        <v>413591</v>
      </c>
      <c r="B74" s="36" t="s">
        <v>747</v>
      </c>
      <c r="C74" s="36" t="s">
        <v>744</v>
      </c>
      <c r="D74" s="36">
        <f>VLOOKUP(C74,原始数据!$A$4:$B$133,2,0)</f>
        <v/>
      </c>
      <c r="E74" s="179" t="s">
        <v>1729</v>
      </c>
      <c r="F74" s="36" t="n">
        <v>7.3</v>
      </c>
      <c r="G74" s="36" t="n">
        <v>4.5</v>
      </c>
      <c r="H74" s="36" t="n">
        <v>7.2</v>
      </c>
      <c r="I74" s="36" t="n">
        <v>7</v>
      </c>
      <c r="J74" s="36" t="s">
        <v>1730</v>
      </c>
      <c r="K74" s="36" t="n">
        <v>6</v>
      </c>
      <c r="L74" s="36" t="s">
        <v>1730</v>
      </c>
      <c r="M74" s="36" t="n">
        <v>5.8</v>
      </c>
      <c r="N74" s="36" t="n">
        <v>6.6</v>
      </c>
      <c r="O74" s="36" t="n">
        <v>5.9</v>
      </c>
      <c r="P74" s="36" t="n">
        <v>10</v>
      </c>
      <c r="Q74" s="36" t="n">
        <v>8.699999999999999</v>
      </c>
      <c r="R74" s="36" t="n">
        <v>7.2</v>
      </c>
      <c r="S74" s="36" t="n">
        <v>4.9</v>
      </c>
      <c r="T74" s="36" t="n">
        <v>7.5</v>
      </c>
      <c r="U74" s="36" t="n">
        <v>9.4</v>
      </c>
      <c r="V74" s="36" t="s">
        <v>1730</v>
      </c>
      <c r="W74" s="36" t="s">
        <v>1730</v>
      </c>
      <c r="X74" s="36" t="n">
        <v>8.699999999999999</v>
      </c>
      <c r="Y74" s="36" t="n">
        <v>4.6</v>
      </c>
      <c r="Z74" s="36" t="n">
        <v>4.6</v>
      </c>
      <c r="AA74" s="36" t="n">
        <v>5.7</v>
      </c>
      <c r="AB74" s="36" t="n">
        <v>8</v>
      </c>
      <c r="AC74" s="36" t="s">
        <v>1730</v>
      </c>
      <c r="AD74" s="36" t="n">
        <v>7.7</v>
      </c>
      <c r="AE74" s="36" t="n">
        <v>8.300000000000001</v>
      </c>
      <c r="AF74" s="36" t="s">
        <v>1730</v>
      </c>
      <c r="AG74" s="36" t="n">
        <v>5.5</v>
      </c>
      <c r="AH74" s="36" t="n">
        <v>7.2</v>
      </c>
      <c r="AI74" s="36" t="n">
        <v>5</v>
      </c>
      <c r="AJ74" s="36" t="n">
        <v>2.5</v>
      </c>
      <c r="AK74" s="36" t="n">
        <v>5.6</v>
      </c>
      <c r="AL74" s="36" t="n">
        <v>6.8</v>
      </c>
      <c r="AM74" s="36" t="n">
        <v>8.9</v>
      </c>
      <c r="AN74" s="36" t="n">
        <v>1</v>
      </c>
      <c r="AO74" s="36" t="s">
        <v>1730</v>
      </c>
      <c r="AP74" s="36" t="n">
        <v>4.3</v>
      </c>
      <c r="AQ74" s="36" t="n">
        <v>9.699999999999999</v>
      </c>
      <c r="AR74" s="36" t="n">
        <v>8.300000000000001</v>
      </c>
      <c r="AS74" s="36" t="n">
        <v>7</v>
      </c>
      <c r="AT74" s="36" t="n">
        <v>8.800000000000001</v>
      </c>
      <c r="AU74" s="36" t="n">
        <v>9.6</v>
      </c>
      <c r="AV74" s="36" t="n">
        <v>7.8</v>
      </c>
      <c r="AW74" s="36" t="n">
        <v>7</v>
      </c>
      <c r="AX74" s="36" t="n">
        <v>5</v>
      </c>
      <c r="AY74" s="36" t="n">
        <v>8.199999999999999</v>
      </c>
      <c r="AZ74" s="36" t="s">
        <v>1730</v>
      </c>
      <c r="BA74" s="36" t="s">
        <v>1730</v>
      </c>
      <c r="BB74" s="36" t="n">
        <v>2.4</v>
      </c>
      <c r="BC74" s="36" t="n">
        <v>5.7</v>
      </c>
      <c r="BD74" s="36" t="n">
        <v>2.5</v>
      </c>
      <c r="BE74" s="36" t="s">
        <v>1730</v>
      </c>
      <c r="BF74" s="36" t="n">
        <v>7.7</v>
      </c>
      <c r="BG74" s="36" t="n">
        <v>5.6</v>
      </c>
      <c r="BH74" s="36" t="n">
        <v>9.5</v>
      </c>
      <c r="BI74" s="36" t="n">
        <v>6.9</v>
      </c>
      <c r="BJ74" s="36" t="n">
        <v>8.1</v>
      </c>
      <c r="BK74" s="36" t="s">
        <v>1730</v>
      </c>
      <c r="BL74" s="36" t="n">
        <v>6.9</v>
      </c>
      <c r="BM74" s="36" t="n">
        <v>6.5</v>
      </c>
      <c r="BN74" s="36" t="s">
        <v>1770</v>
      </c>
      <c r="BO74" s="36" t="s">
        <v>2182</v>
      </c>
      <c r="BP74" s="36" t="s">
        <v>1730</v>
      </c>
      <c r="BQ74" s="36" t="s">
        <v>1775</v>
      </c>
      <c r="BR74" s="36" t="s">
        <v>2002</v>
      </c>
      <c r="BS74" s="36" t="s">
        <v>2002</v>
      </c>
      <c r="BT74" s="36" t="s">
        <v>2003</v>
      </c>
      <c r="BU74" s="36" t="s">
        <v>2004</v>
      </c>
      <c r="BV74" s="36" t="n">
        <v>6181</v>
      </c>
      <c r="BW74" s="36" t="s">
        <v>121</v>
      </c>
      <c r="BX74" s="36" t="s">
        <v>1797</v>
      </c>
      <c r="BY74" s="36" t="s">
        <v>1792</v>
      </c>
    </row>
    <row r="75" spans="1:77">
      <c r="A75" s="36" t="n">
        <v>413591</v>
      </c>
      <c r="B75" s="36" t="s">
        <v>753</v>
      </c>
      <c r="C75" s="36" t="s">
        <v>750</v>
      </c>
      <c r="D75" s="36">
        <f>VLOOKUP(C75,原始数据!$A$4:$B$133,2,0)</f>
        <v/>
      </c>
      <c r="E75" s="179" t="s">
        <v>1876</v>
      </c>
      <c r="F75" s="36" t="n">
        <v>7.3</v>
      </c>
      <c r="G75" s="36" t="n">
        <v>4.5</v>
      </c>
      <c r="H75" s="36" t="n">
        <v>6.2</v>
      </c>
      <c r="I75" s="36" t="n">
        <v>5.9</v>
      </c>
      <c r="J75" s="36" t="s">
        <v>1730</v>
      </c>
      <c r="K75" s="36" t="n">
        <v>6.6</v>
      </c>
      <c r="L75" s="36" t="s">
        <v>1730</v>
      </c>
      <c r="M75" s="36" t="n">
        <v>2.2</v>
      </c>
      <c r="N75" s="36" t="n">
        <v>6.6</v>
      </c>
      <c r="O75" s="36" t="n">
        <v>5.9</v>
      </c>
      <c r="P75" s="36" t="n">
        <v>10</v>
      </c>
      <c r="Q75" s="36" t="n">
        <v>5</v>
      </c>
      <c r="R75" s="36" t="n">
        <v>5.3</v>
      </c>
      <c r="S75" s="36" t="n">
        <v>6.2</v>
      </c>
      <c r="T75" s="36" t="n">
        <v>7.5</v>
      </c>
      <c r="U75" s="36" t="n">
        <v>5.6</v>
      </c>
      <c r="V75" s="36" t="s">
        <v>1730</v>
      </c>
      <c r="W75" s="36" t="s">
        <v>1730</v>
      </c>
      <c r="X75" s="36" t="n">
        <v>5.2</v>
      </c>
      <c r="Y75" s="36" t="n">
        <v>4.6</v>
      </c>
      <c r="Z75" s="36" t="n">
        <v>4.7</v>
      </c>
      <c r="AA75" s="36" t="n">
        <v>5.7</v>
      </c>
      <c r="AB75" s="36" t="n">
        <v>5.9</v>
      </c>
      <c r="AC75" s="36" t="s">
        <v>1730</v>
      </c>
      <c r="AD75" s="36" t="n">
        <v>4.6</v>
      </c>
      <c r="AE75" s="36" t="n">
        <v>3.5</v>
      </c>
      <c r="AF75" s="36" t="s">
        <v>1730</v>
      </c>
      <c r="AG75" s="36" t="n">
        <v>7.2</v>
      </c>
      <c r="AH75" s="36" t="n">
        <v>5.3</v>
      </c>
      <c r="AI75" s="36" t="n">
        <v>9</v>
      </c>
      <c r="AJ75" s="36" t="n">
        <v>4.5</v>
      </c>
      <c r="AK75" s="36" t="n">
        <v>4.4</v>
      </c>
      <c r="AL75" s="36" t="n">
        <v>6.4</v>
      </c>
      <c r="AM75" s="36" t="n">
        <v>5.9</v>
      </c>
      <c r="AN75" s="36" t="n">
        <v>8.5</v>
      </c>
      <c r="AO75" s="36" t="s">
        <v>1730</v>
      </c>
      <c r="AP75" s="36" t="n">
        <v>5.7</v>
      </c>
      <c r="AQ75" s="36" t="n">
        <v>4.1</v>
      </c>
      <c r="AR75" s="36" t="n">
        <v>6.3</v>
      </c>
      <c r="AS75" s="36" t="n">
        <v>3.8</v>
      </c>
      <c r="AT75" s="36" t="n">
        <v>8.1</v>
      </c>
      <c r="AU75" s="36" t="n">
        <v>2.9</v>
      </c>
      <c r="AV75" s="36" t="n">
        <v>5.5</v>
      </c>
      <c r="AW75" s="36" t="n">
        <v>6.3</v>
      </c>
      <c r="AX75" s="36" t="n">
        <v>6</v>
      </c>
      <c r="AY75" s="36" t="n">
        <v>4.8</v>
      </c>
      <c r="AZ75" s="36" t="s">
        <v>1730</v>
      </c>
      <c r="BA75" s="36" t="s">
        <v>1730</v>
      </c>
      <c r="BB75" s="36" t="n">
        <v>6.3</v>
      </c>
      <c r="BC75" s="36" t="n">
        <v>4</v>
      </c>
      <c r="BD75" s="36" t="n">
        <v>4.4</v>
      </c>
      <c r="BE75" s="36" t="s">
        <v>1730</v>
      </c>
      <c r="BF75" s="36" t="n">
        <v>7.5</v>
      </c>
      <c r="BG75" s="36" t="n">
        <v>5.6</v>
      </c>
      <c r="BH75" s="36" t="n">
        <v>6.7</v>
      </c>
      <c r="BI75" s="36" t="n">
        <v>2</v>
      </c>
      <c r="BJ75" s="36" t="n">
        <v>3.1</v>
      </c>
      <c r="BK75" s="36" t="s">
        <v>1730</v>
      </c>
      <c r="BL75" s="36" t="n">
        <v>6.9</v>
      </c>
      <c r="BM75" s="36" t="n">
        <v>5.3</v>
      </c>
      <c r="BN75" s="36" t="s">
        <v>2189</v>
      </c>
      <c r="BO75" s="36" t="s">
        <v>2184</v>
      </c>
      <c r="BP75" s="36" t="s">
        <v>1730</v>
      </c>
      <c r="BQ75" s="36" t="s">
        <v>2182</v>
      </c>
      <c r="BR75" s="36" t="s">
        <v>2005</v>
      </c>
      <c r="BS75" s="36" t="s">
        <v>2005</v>
      </c>
      <c r="BT75" s="36" t="s">
        <v>2006</v>
      </c>
      <c r="BU75" s="36" t="s">
        <v>2007</v>
      </c>
      <c r="BV75" s="36" t="n">
        <v>5160</v>
      </c>
      <c r="BW75" s="36" t="s">
        <v>121</v>
      </c>
      <c r="BX75" s="36" t="s">
        <v>1897</v>
      </c>
      <c r="BY75" s="36" t="s">
        <v>1905</v>
      </c>
    </row>
    <row r="76" spans="1:77">
      <c r="A76" s="36" t="n">
        <v>413591</v>
      </c>
      <c r="B76" s="36" t="s">
        <v>760</v>
      </c>
      <c r="C76" s="36" t="s">
        <v>757</v>
      </c>
      <c r="D76" s="36">
        <f>VLOOKUP(C76,原始数据!$A$4:$B$133,2,0)</f>
        <v/>
      </c>
      <c r="E76" s="179" t="s">
        <v>2008</v>
      </c>
      <c r="F76" s="36" t="n">
        <v>3.7</v>
      </c>
      <c r="G76" s="36" t="n">
        <v>1</v>
      </c>
      <c r="H76" s="36" t="n">
        <v>5.3</v>
      </c>
      <c r="I76" s="36" t="n">
        <v>7.2</v>
      </c>
      <c r="J76" s="36" t="s">
        <v>1730</v>
      </c>
      <c r="K76" s="36" t="n">
        <v>6</v>
      </c>
      <c r="L76" s="36" t="s">
        <v>1730</v>
      </c>
      <c r="M76" s="36" t="n">
        <v>1</v>
      </c>
      <c r="N76" s="36" t="n">
        <v>4.8</v>
      </c>
      <c r="O76" s="36" t="n">
        <v>8.9</v>
      </c>
      <c r="P76" s="36" t="n">
        <v>4.5</v>
      </c>
      <c r="Q76" s="36" t="n">
        <v>3.2</v>
      </c>
      <c r="R76" s="36" t="n">
        <v>8.1</v>
      </c>
      <c r="S76" s="36" t="n">
        <v>8.1</v>
      </c>
      <c r="T76" s="36" t="n">
        <v>2.7</v>
      </c>
      <c r="U76" s="36" t="n">
        <v>6.1</v>
      </c>
      <c r="V76" s="36" t="s">
        <v>1730</v>
      </c>
      <c r="W76" s="36" t="s">
        <v>1730</v>
      </c>
      <c r="X76" s="36" t="n">
        <v>5.8</v>
      </c>
      <c r="Y76" s="36" t="n">
        <v>5.5</v>
      </c>
      <c r="Z76" s="36" t="n">
        <v>3.8</v>
      </c>
      <c r="AA76" s="36" t="n">
        <v>4</v>
      </c>
      <c r="AB76" s="36" t="n">
        <v>8.699999999999999</v>
      </c>
      <c r="AC76" s="36" t="s">
        <v>1730</v>
      </c>
      <c r="AD76" s="36" t="n">
        <v>7.1</v>
      </c>
      <c r="AE76" s="36" t="n">
        <v>2.8</v>
      </c>
      <c r="AF76" s="36" t="s">
        <v>1730</v>
      </c>
      <c r="AG76" s="36" t="n">
        <v>3.8</v>
      </c>
      <c r="AH76" s="36" t="n">
        <v>8.1</v>
      </c>
      <c r="AI76" s="36" t="n">
        <v>2</v>
      </c>
      <c r="AJ76" s="36" t="n">
        <v>8.4</v>
      </c>
      <c r="AK76" s="36" t="n">
        <v>5.6</v>
      </c>
      <c r="AL76" s="36" t="n">
        <v>4.7</v>
      </c>
      <c r="AM76" s="36" t="n">
        <v>3</v>
      </c>
      <c r="AN76" s="36" t="n">
        <v>4.5</v>
      </c>
      <c r="AO76" s="36" t="s">
        <v>1730</v>
      </c>
      <c r="AP76" s="36" t="n">
        <v>6.5</v>
      </c>
      <c r="AQ76" s="36" t="n">
        <v>5.2</v>
      </c>
      <c r="AR76" s="36" t="n">
        <v>2.4</v>
      </c>
      <c r="AS76" s="36" t="n">
        <v>1.2</v>
      </c>
      <c r="AT76" s="36" t="n">
        <v>8.1</v>
      </c>
      <c r="AU76" s="36" t="n">
        <v>4.9</v>
      </c>
      <c r="AV76" s="36" t="n">
        <v>6.6</v>
      </c>
      <c r="AW76" s="36" t="n">
        <v>5.7</v>
      </c>
      <c r="AX76" s="36" t="n">
        <v>8.9</v>
      </c>
      <c r="AY76" s="36" t="n">
        <v>6.5</v>
      </c>
      <c r="AZ76" s="36" t="s">
        <v>1730</v>
      </c>
      <c r="BA76" s="36" t="s">
        <v>1730</v>
      </c>
      <c r="BB76" s="36" t="n">
        <v>5.8</v>
      </c>
      <c r="BC76" s="36" t="n">
        <v>4</v>
      </c>
      <c r="BD76" s="36" t="n">
        <v>4.4</v>
      </c>
      <c r="BE76" s="36" t="s">
        <v>1730</v>
      </c>
      <c r="BF76" s="36" t="n">
        <v>7.9</v>
      </c>
      <c r="BG76" s="36" t="n">
        <v>3.3</v>
      </c>
      <c r="BH76" s="36" t="n">
        <v>4.4</v>
      </c>
      <c r="BI76" s="36" t="n">
        <v>5.8</v>
      </c>
      <c r="BJ76" s="36" t="n">
        <v>6.5</v>
      </c>
      <c r="BK76" s="36" t="s">
        <v>1730</v>
      </c>
      <c r="BL76" s="36" t="n">
        <v>6.2</v>
      </c>
      <c r="BM76" s="36" t="n">
        <v>4.3</v>
      </c>
      <c r="BN76" s="36" t="s">
        <v>2183</v>
      </c>
      <c r="BO76" s="36" t="s">
        <v>2184</v>
      </c>
      <c r="BP76" s="36" t="s">
        <v>1730</v>
      </c>
      <c r="BQ76" s="36" t="s">
        <v>2184</v>
      </c>
      <c r="BR76" s="36" t="s">
        <v>2009</v>
      </c>
      <c r="BS76" s="36" t="s">
        <v>2009</v>
      </c>
      <c r="BT76" s="36" t="s">
        <v>2010</v>
      </c>
      <c r="BU76" s="36" t="s">
        <v>2011</v>
      </c>
      <c r="BV76" s="36" t="n">
        <v>5744</v>
      </c>
      <c r="BW76" s="36" t="s">
        <v>121</v>
      </c>
      <c r="BX76" s="36" t="s">
        <v>1764</v>
      </c>
      <c r="BY76" s="36" t="s">
        <v>1791</v>
      </c>
    </row>
    <row r="77" spans="1:77">
      <c r="A77" s="36" t="n">
        <v>413591</v>
      </c>
      <c r="B77" s="36" t="s">
        <v>768</v>
      </c>
      <c r="C77" s="36" t="s">
        <v>765</v>
      </c>
      <c r="D77" s="36">
        <f>VLOOKUP(C77,原始数据!$A$4:$B$133,2,0)</f>
        <v/>
      </c>
      <c r="E77" s="179" t="s">
        <v>1843</v>
      </c>
      <c r="F77" s="36" t="n">
        <v>7.3</v>
      </c>
      <c r="G77" s="36" t="n">
        <v>6.5</v>
      </c>
      <c r="H77" s="36" t="n">
        <v>8.1</v>
      </c>
      <c r="I77" s="36" t="n">
        <v>5.3</v>
      </c>
      <c r="J77" s="36" t="s">
        <v>1730</v>
      </c>
      <c r="K77" s="36" t="n">
        <v>6</v>
      </c>
      <c r="L77" s="36" t="s">
        <v>1730</v>
      </c>
      <c r="M77" s="36" t="n">
        <v>1</v>
      </c>
      <c r="N77" s="36" t="n">
        <v>4.8</v>
      </c>
      <c r="O77" s="36" t="n">
        <v>7.7</v>
      </c>
      <c r="P77" s="36" t="n">
        <v>6.5</v>
      </c>
      <c r="Q77" s="36" t="n">
        <v>5</v>
      </c>
      <c r="R77" s="36" t="n">
        <v>7.2</v>
      </c>
      <c r="S77" s="36" t="n">
        <v>6.8</v>
      </c>
      <c r="T77" s="36" t="n">
        <v>5.9</v>
      </c>
      <c r="U77" s="36" t="n">
        <v>5.7</v>
      </c>
      <c r="V77" s="36" t="s">
        <v>1730</v>
      </c>
      <c r="W77" s="36" t="s">
        <v>1730</v>
      </c>
      <c r="X77" s="36" t="n">
        <v>7.5</v>
      </c>
      <c r="Y77" s="36" t="n">
        <v>9.1</v>
      </c>
      <c r="Z77" s="36" t="n">
        <v>5.6</v>
      </c>
      <c r="AA77" s="36" t="n">
        <v>5.7</v>
      </c>
      <c r="AB77" s="36" t="n">
        <v>7.3</v>
      </c>
      <c r="AC77" s="36" t="s">
        <v>1730</v>
      </c>
      <c r="AD77" s="36" t="n">
        <v>5.2</v>
      </c>
      <c r="AE77" s="36" t="n">
        <v>4.9</v>
      </c>
      <c r="AF77" s="36" t="s">
        <v>1730</v>
      </c>
      <c r="AG77" s="36" t="n">
        <v>2.1</v>
      </c>
      <c r="AH77" s="36" t="n">
        <v>8.1</v>
      </c>
      <c r="AI77" s="36" t="n">
        <v>5</v>
      </c>
      <c r="AJ77" s="36" t="n">
        <v>6.4</v>
      </c>
      <c r="AK77" s="36" t="n">
        <v>5.6</v>
      </c>
      <c r="AL77" s="36" t="n">
        <v>8.800000000000001</v>
      </c>
      <c r="AM77" s="36" t="n">
        <v>5.9</v>
      </c>
      <c r="AN77" s="36" t="n">
        <v>2.5</v>
      </c>
      <c r="AO77" s="36" t="s">
        <v>1730</v>
      </c>
      <c r="AP77" s="36" t="n">
        <v>6.3</v>
      </c>
      <c r="AQ77" s="36" t="n">
        <v>6.2</v>
      </c>
      <c r="AR77" s="36" t="n">
        <v>4.4</v>
      </c>
      <c r="AS77" s="36" t="n">
        <v>1.4</v>
      </c>
      <c r="AT77" s="36" t="n">
        <v>6.1</v>
      </c>
      <c r="AU77" s="36" t="n">
        <v>5.5</v>
      </c>
      <c r="AV77" s="36" t="n">
        <v>3.8</v>
      </c>
      <c r="AW77" s="36" t="n">
        <v>6.3</v>
      </c>
      <c r="AX77" s="36" t="n">
        <v>8.5</v>
      </c>
      <c r="AY77" s="36" t="n">
        <v>3</v>
      </c>
      <c r="AZ77" s="36" t="s">
        <v>1730</v>
      </c>
      <c r="BA77" s="36" t="s">
        <v>1730</v>
      </c>
      <c r="BB77" s="36" t="n">
        <v>6.3</v>
      </c>
      <c r="BC77" s="36" t="n">
        <v>5.7</v>
      </c>
      <c r="BD77" s="36" t="n">
        <v>6.3</v>
      </c>
      <c r="BE77" s="36" t="s">
        <v>1730</v>
      </c>
      <c r="BF77" s="36" t="n">
        <v>6.2</v>
      </c>
      <c r="BG77" s="36" t="n">
        <v>3.8</v>
      </c>
      <c r="BH77" s="36" t="n">
        <v>5.3</v>
      </c>
      <c r="BI77" s="36" t="n">
        <v>8.5</v>
      </c>
      <c r="BJ77" s="36" t="n">
        <v>8.1</v>
      </c>
      <c r="BK77" s="36" t="s">
        <v>1730</v>
      </c>
      <c r="BL77" s="36" t="n">
        <v>3.4</v>
      </c>
      <c r="BM77" s="36" t="n">
        <v>6</v>
      </c>
      <c r="BN77" s="36" t="s">
        <v>1897</v>
      </c>
      <c r="BO77" s="36" t="s">
        <v>2192</v>
      </c>
      <c r="BP77" s="36" t="s">
        <v>1730</v>
      </c>
      <c r="BQ77" s="36" t="s">
        <v>1815</v>
      </c>
      <c r="BR77" s="36" t="s">
        <v>2012</v>
      </c>
      <c r="BS77" s="36" t="s">
        <v>2012</v>
      </c>
      <c r="BT77" s="36" t="s">
        <v>2013</v>
      </c>
      <c r="BU77" s="36" t="s">
        <v>2014</v>
      </c>
      <c r="BV77" s="36" t="n">
        <v>5683</v>
      </c>
      <c r="BW77" s="36" t="s">
        <v>121</v>
      </c>
      <c r="BX77" s="36" t="s">
        <v>1734</v>
      </c>
      <c r="BY77" s="36" t="s">
        <v>1792</v>
      </c>
    </row>
    <row r="78" spans="1:77">
      <c r="A78" s="36" t="n">
        <v>413591</v>
      </c>
      <c r="B78" s="36" t="s">
        <v>775</v>
      </c>
      <c r="C78" s="36" t="s">
        <v>772</v>
      </c>
      <c r="D78" s="36">
        <f>VLOOKUP(C78,原始数据!$A$4:$B$133,2,0)</f>
        <v/>
      </c>
      <c r="E78" s="179" t="s">
        <v>1729</v>
      </c>
      <c r="F78" s="36" t="n">
        <v>7.3</v>
      </c>
      <c r="G78" s="36" t="n">
        <v>4.5</v>
      </c>
      <c r="H78" s="36" t="n">
        <v>2.5</v>
      </c>
      <c r="I78" s="36" t="n">
        <v>6.2</v>
      </c>
      <c r="J78" s="36" t="s">
        <v>1730</v>
      </c>
      <c r="K78" s="36" t="n">
        <v>7.7</v>
      </c>
      <c r="L78" s="36" t="s">
        <v>1730</v>
      </c>
      <c r="M78" s="36" t="n">
        <v>5.1</v>
      </c>
      <c r="N78" s="36" t="n">
        <v>4.8</v>
      </c>
      <c r="O78" s="36" t="n">
        <v>6.5</v>
      </c>
      <c r="P78" s="36" t="n">
        <v>10</v>
      </c>
      <c r="Q78" s="36" t="n">
        <v>5</v>
      </c>
      <c r="R78" s="36" t="n">
        <v>7.2</v>
      </c>
      <c r="S78" s="36" t="n">
        <v>6.2</v>
      </c>
      <c r="T78" s="36" t="n">
        <v>5.9</v>
      </c>
      <c r="U78" s="36" t="n">
        <v>6.7</v>
      </c>
      <c r="V78" s="36" t="s">
        <v>1730</v>
      </c>
      <c r="W78" s="36" t="s">
        <v>1730</v>
      </c>
      <c r="X78" s="36" t="n">
        <v>6.9</v>
      </c>
      <c r="Y78" s="36" t="n">
        <v>7.3</v>
      </c>
      <c r="Z78" s="36" t="n">
        <v>5.5</v>
      </c>
      <c r="AA78" s="36" t="n">
        <v>5.7</v>
      </c>
      <c r="AB78" s="36" t="n">
        <v>6.6</v>
      </c>
      <c r="AC78" s="36" t="s">
        <v>1730</v>
      </c>
      <c r="AD78" s="36" t="n">
        <v>7.1</v>
      </c>
      <c r="AE78" s="36" t="n">
        <v>5.5</v>
      </c>
      <c r="AF78" s="36" t="s">
        <v>1730</v>
      </c>
      <c r="AG78" s="36" t="n">
        <v>8.800000000000001</v>
      </c>
      <c r="AH78" s="36" t="n">
        <v>6.2</v>
      </c>
      <c r="AI78" s="36" t="n">
        <v>6.8</v>
      </c>
      <c r="AJ78" s="36" t="n">
        <v>6.4</v>
      </c>
      <c r="AK78" s="36" t="n">
        <v>5.6</v>
      </c>
      <c r="AL78" s="36" t="n">
        <v>8.5</v>
      </c>
      <c r="AM78" s="36" t="n">
        <v>8.300000000000001</v>
      </c>
      <c r="AN78" s="36" t="n">
        <v>4.5</v>
      </c>
      <c r="AO78" s="36" t="s">
        <v>1730</v>
      </c>
      <c r="AP78" s="36" t="n">
        <v>7.2</v>
      </c>
      <c r="AQ78" s="36" t="n">
        <v>4.6</v>
      </c>
      <c r="AR78" s="36" t="n">
        <v>6.3</v>
      </c>
      <c r="AS78" s="36" t="n">
        <v>6.9</v>
      </c>
      <c r="AT78" s="36" t="n">
        <v>6.1</v>
      </c>
      <c r="AU78" s="36" t="n">
        <v>5.3</v>
      </c>
      <c r="AV78" s="36" t="n">
        <v>3.2</v>
      </c>
      <c r="AW78" s="36" t="n">
        <v>7.6</v>
      </c>
      <c r="AX78" s="36" t="n">
        <v>8</v>
      </c>
      <c r="AY78" s="36" t="n">
        <v>6.5</v>
      </c>
      <c r="AZ78" s="36" t="s">
        <v>1730</v>
      </c>
      <c r="BA78" s="36" t="s">
        <v>1730</v>
      </c>
      <c r="BB78" s="36" t="n">
        <v>8.5</v>
      </c>
      <c r="BC78" s="36" t="n">
        <v>9.199999999999999</v>
      </c>
      <c r="BD78" s="36" t="n">
        <v>2.5</v>
      </c>
      <c r="BE78" s="36" t="s">
        <v>1730</v>
      </c>
      <c r="BF78" s="36" t="n">
        <v>6.8</v>
      </c>
      <c r="BG78" s="36" t="n">
        <v>2.7</v>
      </c>
      <c r="BH78" s="36" t="n">
        <v>6.7</v>
      </c>
      <c r="BI78" s="36" t="n">
        <v>4.7</v>
      </c>
      <c r="BJ78" s="36" t="n">
        <v>1.4</v>
      </c>
      <c r="BK78" s="36" t="s">
        <v>1730</v>
      </c>
      <c r="BL78" s="36" t="n">
        <v>6.2</v>
      </c>
      <c r="BM78" s="36" t="n">
        <v>2.5</v>
      </c>
      <c r="BN78" s="36" t="s">
        <v>1897</v>
      </c>
      <c r="BO78" s="36" t="s">
        <v>2184</v>
      </c>
      <c r="BP78" s="36" t="s">
        <v>1730</v>
      </c>
      <c r="BQ78" s="36" t="s">
        <v>2186</v>
      </c>
      <c r="BR78" s="36" t="s">
        <v>2015</v>
      </c>
      <c r="BS78" s="36" t="s">
        <v>2015</v>
      </c>
      <c r="BT78" s="36" t="s">
        <v>2016</v>
      </c>
      <c r="BU78" s="36" t="s">
        <v>2017</v>
      </c>
      <c r="BV78" s="36" t="n">
        <v>5930</v>
      </c>
      <c r="BW78" s="36" t="s">
        <v>121</v>
      </c>
      <c r="BX78" s="36" t="s">
        <v>1734</v>
      </c>
      <c r="BY78" s="36" t="s">
        <v>1750</v>
      </c>
    </row>
    <row r="79" spans="1:77">
      <c r="A79" s="36" t="n">
        <v>413591</v>
      </c>
      <c r="B79" s="36" t="s">
        <v>782</v>
      </c>
      <c r="C79" s="36" t="s">
        <v>779</v>
      </c>
      <c r="D79" s="36">
        <f>VLOOKUP(C79,原始数据!$A$4:$B$133,2,0)</f>
        <v/>
      </c>
      <c r="E79" s="179" t="s">
        <v>1880</v>
      </c>
      <c r="F79" s="36" t="n">
        <v>5.5</v>
      </c>
      <c r="G79" s="36" t="n">
        <v>10</v>
      </c>
      <c r="H79" s="36" t="n">
        <v>7.2</v>
      </c>
      <c r="I79" s="36" t="n">
        <v>6.7</v>
      </c>
      <c r="J79" s="36" t="s">
        <v>1730</v>
      </c>
      <c r="K79" s="36" t="n">
        <v>1.9</v>
      </c>
      <c r="L79" s="36" t="s">
        <v>1730</v>
      </c>
      <c r="M79" s="36" t="n">
        <v>5.1</v>
      </c>
      <c r="N79" s="36" t="n">
        <v>4.8</v>
      </c>
      <c r="O79" s="36" t="n">
        <v>5.3</v>
      </c>
      <c r="P79" s="36" t="n">
        <v>10</v>
      </c>
      <c r="Q79" s="36" t="n">
        <v>6.9</v>
      </c>
      <c r="R79" s="36" t="n">
        <v>4.4</v>
      </c>
      <c r="S79" s="36" t="n">
        <v>7.4</v>
      </c>
      <c r="T79" s="36" t="n">
        <v>7.5</v>
      </c>
      <c r="U79" s="36" t="n">
        <v>6</v>
      </c>
      <c r="V79" s="36" t="s">
        <v>1730</v>
      </c>
      <c r="W79" s="36" t="s">
        <v>1730</v>
      </c>
      <c r="X79" s="36" t="n">
        <v>4.6</v>
      </c>
      <c r="Y79" s="36" t="n">
        <v>7.3</v>
      </c>
      <c r="Z79" s="36" t="n">
        <v>4.7</v>
      </c>
      <c r="AA79" s="36" t="n">
        <v>7.5</v>
      </c>
      <c r="AB79" s="36" t="n">
        <v>8.699999999999999</v>
      </c>
      <c r="AC79" s="36" t="s">
        <v>1730</v>
      </c>
      <c r="AD79" s="36" t="n">
        <v>7.1</v>
      </c>
      <c r="AE79" s="36" t="n">
        <v>4.2</v>
      </c>
      <c r="AF79" s="36" t="s">
        <v>1730</v>
      </c>
      <c r="AG79" s="36" t="n">
        <v>7.2</v>
      </c>
      <c r="AH79" s="36" t="n">
        <v>8.1</v>
      </c>
      <c r="AI79" s="36" t="n">
        <v>8.699999999999999</v>
      </c>
      <c r="AJ79" s="36" t="n">
        <v>8.4</v>
      </c>
      <c r="AK79" s="36" t="n">
        <v>6.8</v>
      </c>
      <c r="AL79" s="36" t="n">
        <v>7.6</v>
      </c>
      <c r="AM79" s="36" t="n">
        <v>5.9</v>
      </c>
      <c r="AN79" s="36" t="n">
        <v>2.5</v>
      </c>
      <c r="AO79" s="36" t="s">
        <v>1730</v>
      </c>
      <c r="AP79" s="36" t="n">
        <v>6.2</v>
      </c>
      <c r="AQ79" s="36" t="n">
        <v>6.4</v>
      </c>
      <c r="AR79" s="36" t="n">
        <v>6.3</v>
      </c>
      <c r="AS79" s="36" t="n">
        <v>5.5</v>
      </c>
      <c r="AT79" s="36" t="n">
        <v>5.4</v>
      </c>
      <c r="AU79" s="36" t="n">
        <v>7</v>
      </c>
      <c r="AV79" s="36" t="n">
        <v>7.2</v>
      </c>
      <c r="AW79" s="36" t="n">
        <v>7.6</v>
      </c>
      <c r="AX79" s="36" t="n">
        <v>8.1</v>
      </c>
      <c r="AY79" s="36" t="n">
        <v>6.5</v>
      </c>
      <c r="AZ79" s="36" t="s">
        <v>1730</v>
      </c>
      <c r="BA79" s="36" t="s">
        <v>1730</v>
      </c>
      <c r="BB79" s="36" t="n">
        <v>8</v>
      </c>
      <c r="BC79" s="36" t="n">
        <v>5.7</v>
      </c>
      <c r="BD79" s="36" t="n">
        <v>4.4</v>
      </c>
      <c r="BE79" s="36" t="s">
        <v>1730</v>
      </c>
      <c r="BF79" s="36" t="n">
        <v>7.1</v>
      </c>
      <c r="BG79" s="36" t="n">
        <v>5.6</v>
      </c>
      <c r="BH79" s="36" t="n">
        <v>8.1</v>
      </c>
      <c r="BI79" s="36" t="n">
        <v>5.8</v>
      </c>
      <c r="BJ79" s="36" t="n">
        <v>4.8</v>
      </c>
      <c r="BK79" s="36" t="s">
        <v>1730</v>
      </c>
      <c r="BL79" s="36" t="n">
        <v>5.5</v>
      </c>
      <c r="BM79" s="36" t="n">
        <v>7.2</v>
      </c>
      <c r="BN79" s="36" t="s">
        <v>2183</v>
      </c>
      <c r="BO79" s="36" t="s">
        <v>1798</v>
      </c>
      <c r="BP79" s="36" t="s">
        <v>1730</v>
      </c>
      <c r="BQ79" s="36" t="s">
        <v>2183</v>
      </c>
      <c r="BR79" s="36" t="s">
        <v>2018</v>
      </c>
      <c r="BS79" s="36" t="s">
        <v>2018</v>
      </c>
      <c r="BT79" s="36" t="s">
        <v>2019</v>
      </c>
      <c r="BU79" s="36" t="s">
        <v>2020</v>
      </c>
      <c r="BV79" s="36" t="n">
        <v>7556</v>
      </c>
      <c r="BW79" s="36" t="s">
        <v>121</v>
      </c>
      <c r="BX79" s="36" t="s">
        <v>1739</v>
      </c>
      <c r="BY79" s="36" t="s">
        <v>1798</v>
      </c>
    </row>
    <row r="80" spans="1:77">
      <c r="A80" s="36" t="n">
        <v>413591</v>
      </c>
      <c r="B80" s="36" t="s">
        <v>788</v>
      </c>
      <c r="C80" s="36" t="s">
        <v>785</v>
      </c>
      <c r="D80" s="36">
        <f>VLOOKUP(C80,原始数据!$A$4:$B$133,2,0)</f>
        <v/>
      </c>
      <c r="E80" s="179" t="s">
        <v>1729</v>
      </c>
      <c r="F80" s="36" t="n">
        <v>3.7</v>
      </c>
      <c r="G80" s="36" t="n">
        <v>4.5</v>
      </c>
      <c r="H80" s="36" t="n">
        <v>6.2</v>
      </c>
      <c r="I80" s="36" t="n">
        <v>4.9</v>
      </c>
      <c r="J80" s="36" t="s">
        <v>1730</v>
      </c>
      <c r="K80" s="36" t="n">
        <v>7.7</v>
      </c>
      <c r="L80" s="36" t="s">
        <v>1730</v>
      </c>
      <c r="M80" s="36" t="n">
        <v>3.7</v>
      </c>
      <c r="N80" s="36" t="n">
        <v>6.6</v>
      </c>
      <c r="O80" s="36" t="n">
        <v>5.3</v>
      </c>
      <c r="P80" s="36" t="n">
        <v>10</v>
      </c>
      <c r="Q80" s="36" t="n">
        <v>5</v>
      </c>
      <c r="R80" s="36" t="n">
        <v>5.3</v>
      </c>
      <c r="S80" s="36" t="n">
        <v>4.3</v>
      </c>
      <c r="T80" s="36" t="n">
        <v>4.3</v>
      </c>
      <c r="U80" s="36" t="n">
        <v>4.1</v>
      </c>
      <c r="V80" s="36" t="s">
        <v>1730</v>
      </c>
      <c r="W80" s="36" t="s">
        <v>1730</v>
      </c>
      <c r="X80" s="36" t="n">
        <v>7.5</v>
      </c>
      <c r="Y80" s="36" t="n">
        <v>3.7</v>
      </c>
      <c r="Z80" s="36" t="n">
        <v>7.4</v>
      </c>
      <c r="AA80" s="36" t="n">
        <v>7.5</v>
      </c>
      <c r="AB80" s="36" t="n">
        <v>5.9</v>
      </c>
      <c r="AC80" s="36" t="s">
        <v>1730</v>
      </c>
      <c r="AD80" s="36" t="n">
        <v>4.6</v>
      </c>
      <c r="AE80" s="36" t="n">
        <v>5.5</v>
      </c>
      <c r="AF80" s="36" t="s">
        <v>1730</v>
      </c>
      <c r="AG80" s="36" t="n">
        <v>8.800000000000001</v>
      </c>
      <c r="AH80" s="36" t="n">
        <v>9.1</v>
      </c>
      <c r="AI80" s="36" t="n">
        <v>5.8</v>
      </c>
      <c r="AJ80" s="36" t="n">
        <v>4.5</v>
      </c>
      <c r="AK80" s="36" t="n">
        <v>5.6</v>
      </c>
      <c r="AL80" s="36" t="n">
        <v>4</v>
      </c>
      <c r="AM80" s="36" t="n">
        <v>5.4</v>
      </c>
      <c r="AN80" s="36" t="n">
        <v>2.5</v>
      </c>
      <c r="AO80" s="36" t="s">
        <v>1730</v>
      </c>
      <c r="AP80" s="36" t="n">
        <v>7.2</v>
      </c>
      <c r="AQ80" s="36" t="n">
        <v>6.9</v>
      </c>
      <c r="AR80" s="36" t="n">
        <v>6.3</v>
      </c>
      <c r="AS80" s="36" t="n">
        <v>6.2</v>
      </c>
      <c r="AT80" s="36" t="n">
        <v>6.8</v>
      </c>
      <c r="AU80" s="36" t="n">
        <v>5.9</v>
      </c>
      <c r="AV80" s="36" t="n">
        <v>3.2</v>
      </c>
      <c r="AW80" s="36" t="n">
        <v>6.3</v>
      </c>
      <c r="AX80" s="36" t="n">
        <v>8.1</v>
      </c>
      <c r="AY80" s="36" t="n">
        <v>6.5</v>
      </c>
      <c r="AZ80" s="36" t="s">
        <v>1730</v>
      </c>
      <c r="BA80" s="36" t="s">
        <v>1730</v>
      </c>
      <c r="BB80" s="36" t="n">
        <v>6.9</v>
      </c>
      <c r="BC80" s="36" t="n">
        <v>7.5</v>
      </c>
      <c r="BD80" s="36" t="n">
        <v>6.3</v>
      </c>
      <c r="BE80" s="36" t="s">
        <v>1730</v>
      </c>
      <c r="BF80" s="36" t="n">
        <v>6.3</v>
      </c>
      <c r="BG80" s="36" t="n">
        <v>3.3</v>
      </c>
      <c r="BH80" s="36" t="n">
        <v>7.9</v>
      </c>
      <c r="BI80" s="36" t="n">
        <v>5.8</v>
      </c>
      <c r="BJ80" s="36" t="n">
        <v>8.1</v>
      </c>
      <c r="BK80" s="36" t="s">
        <v>1730</v>
      </c>
      <c r="BL80" s="36" t="n">
        <v>4.8</v>
      </c>
      <c r="BM80" s="36" t="n">
        <v>4.8</v>
      </c>
      <c r="BN80" s="36" t="s">
        <v>1897</v>
      </c>
      <c r="BO80" s="36" t="s">
        <v>1798</v>
      </c>
      <c r="BP80" s="36" t="s">
        <v>1730</v>
      </c>
      <c r="BQ80" s="36" t="s">
        <v>2184</v>
      </c>
      <c r="BR80" s="36" t="s">
        <v>2021</v>
      </c>
      <c r="BS80" s="36" t="s">
        <v>2021</v>
      </c>
      <c r="BT80" s="36" t="s">
        <v>2022</v>
      </c>
      <c r="BU80" s="36" t="s">
        <v>2023</v>
      </c>
      <c r="BV80" s="36" t="n">
        <v>5466</v>
      </c>
      <c r="BW80" s="36" t="s">
        <v>121</v>
      </c>
      <c r="BX80" s="36" t="s">
        <v>1759</v>
      </c>
      <c r="BY80" s="36" t="s">
        <v>1905</v>
      </c>
    </row>
    <row r="81" spans="1:77">
      <c r="A81" s="36" t="n">
        <v>413591</v>
      </c>
      <c r="B81" s="36" t="s">
        <v>795</v>
      </c>
      <c r="C81" s="36" t="s">
        <v>792</v>
      </c>
      <c r="D81" s="36">
        <f>VLOOKUP(C81,原始数据!$A$4:$B$133,2,0)</f>
        <v/>
      </c>
      <c r="E81" s="179" t="s">
        <v>1863</v>
      </c>
      <c r="F81" s="36" t="n">
        <v>7.3</v>
      </c>
      <c r="G81" s="36" t="n">
        <v>8.5</v>
      </c>
      <c r="H81" s="36" t="n">
        <v>8.1</v>
      </c>
      <c r="I81" s="36" t="n">
        <v>7.2</v>
      </c>
      <c r="J81" s="36" t="s">
        <v>1730</v>
      </c>
      <c r="K81" s="36" t="n">
        <v>6.6</v>
      </c>
      <c r="L81" s="36" t="s">
        <v>1730</v>
      </c>
      <c r="M81" s="36" t="n">
        <v>4.4</v>
      </c>
      <c r="N81" s="36" t="n">
        <v>6.6</v>
      </c>
      <c r="O81" s="36" t="n">
        <v>7.1</v>
      </c>
      <c r="P81" s="36" t="n">
        <v>10</v>
      </c>
      <c r="Q81" s="36" t="n">
        <v>8.699999999999999</v>
      </c>
      <c r="R81" s="36" t="n">
        <v>8.1</v>
      </c>
      <c r="S81" s="36" t="n">
        <v>8.1</v>
      </c>
      <c r="T81" s="36" t="n">
        <v>7.5</v>
      </c>
      <c r="U81" s="36" t="n">
        <v>6.8</v>
      </c>
      <c r="V81" s="36" t="s">
        <v>1730</v>
      </c>
      <c r="W81" s="36" t="s">
        <v>1730</v>
      </c>
      <c r="X81" s="36" t="n">
        <v>8.1</v>
      </c>
      <c r="Y81" s="36" t="n">
        <v>7.3</v>
      </c>
      <c r="Z81" s="36" t="n">
        <v>7.4</v>
      </c>
      <c r="AA81" s="36" t="n">
        <v>4</v>
      </c>
      <c r="AB81" s="36" t="n">
        <v>8</v>
      </c>
      <c r="AC81" s="36" t="s">
        <v>1730</v>
      </c>
      <c r="AD81" s="36" t="n">
        <v>4.6</v>
      </c>
      <c r="AE81" s="36" t="n">
        <v>6.2</v>
      </c>
      <c r="AF81" s="36" t="s">
        <v>1730</v>
      </c>
      <c r="AG81" s="36" t="n">
        <v>7.2</v>
      </c>
      <c r="AH81" s="36" t="n">
        <v>7.2</v>
      </c>
      <c r="AI81" s="36" t="n">
        <v>7.9</v>
      </c>
      <c r="AJ81" s="36" t="n">
        <v>6.4</v>
      </c>
      <c r="AK81" s="36" t="n">
        <v>6.8</v>
      </c>
      <c r="AL81" s="36" t="n">
        <v>7.5</v>
      </c>
      <c r="AM81" s="36" t="n">
        <v>8.300000000000001</v>
      </c>
      <c r="AN81" s="36" t="n">
        <v>2.5</v>
      </c>
      <c r="AO81" s="36" t="s">
        <v>1730</v>
      </c>
      <c r="AP81" s="36" t="n">
        <v>5.8</v>
      </c>
      <c r="AQ81" s="36" t="n">
        <v>5.2</v>
      </c>
      <c r="AR81" s="36" t="n">
        <v>8.300000000000001</v>
      </c>
      <c r="AS81" s="36" t="n">
        <v>6.1</v>
      </c>
      <c r="AT81" s="36" t="n">
        <v>8.800000000000001</v>
      </c>
      <c r="AU81" s="36" t="n">
        <v>9.800000000000001</v>
      </c>
      <c r="AV81" s="36" t="n">
        <v>2.6</v>
      </c>
      <c r="AW81" s="36" t="n">
        <v>5.7</v>
      </c>
      <c r="AX81" s="36" t="n">
        <v>7.7</v>
      </c>
      <c r="AY81" s="36" t="n">
        <v>6.5</v>
      </c>
      <c r="AZ81" s="36" t="s">
        <v>1730</v>
      </c>
      <c r="BA81" s="36" t="s">
        <v>1730</v>
      </c>
      <c r="BB81" s="36" t="n">
        <v>6.3</v>
      </c>
      <c r="BC81" s="36" t="n">
        <v>7.5</v>
      </c>
      <c r="BD81" s="36" t="n">
        <v>6.3</v>
      </c>
      <c r="BE81" s="36" t="s">
        <v>1730</v>
      </c>
      <c r="BF81" s="36" t="n">
        <v>8.5</v>
      </c>
      <c r="BG81" s="36" t="n">
        <v>4.4</v>
      </c>
      <c r="BH81" s="36" t="n">
        <v>9.1</v>
      </c>
      <c r="BI81" s="36" t="n">
        <v>9</v>
      </c>
      <c r="BJ81" s="36" t="n">
        <v>3.1</v>
      </c>
      <c r="BK81" s="36" t="s">
        <v>1730</v>
      </c>
      <c r="BL81" s="36" t="n">
        <v>6.2</v>
      </c>
      <c r="BM81" s="36" t="n">
        <v>7</v>
      </c>
      <c r="BN81" s="36" t="s">
        <v>2183</v>
      </c>
      <c r="BO81" s="36" t="s">
        <v>2182</v>
      </c>
      <c r="BP81" s="36" t="s">
        <v>1730</v>
      </c>
      <c r="BQ81" s="36" t="s">
        <v>2182</v>
      </c>
      <c r="BR81" s="36" t="s">
        <v>2024</v>
      </c>
      <c r="BS81" s="36" t="s">
        <v>2024</v>
      </c>
      <c r="BT81" s="36" t="s">
        <v>2025</v>
      </c>
      <c r="BU81" s="36" t="s">
        <v>2026</v>
      </c>
      <c r="BV81" s="36" t="n">
        <v>5147</v>
      </c>
      <c r="BW81" s="36" t="s">
        <v>121</v>
      </c>
      <c r="BX81" s="36" t="s">
        <v>1797</v>
      </c>
      <c r="BY81" s="36" t="s">
        <v>1750</v>
      </c>
    </row>
    <row r="82" spans="1:77">
      <c r="A82" s="36" t="n">
        <v>413591</v>
      </c>
      <c r="B82" s="36" t="s">
        <v>802</v>
      </c>
      <c r="C82" s="36" t="s">
        <v>798</v>
      </c>
      <c r="D82" s="36">
        <f>VLOOKUP(C82,原始数据!$A$4:$B$133,2,0)</f>
        <v/>
      </c>
      <c r="E82" s="179" t="s">
        <v>2027</v>
      </c>
      <c r="F82" s="36" t="n">
        <v>5.5</v>
      </c>
      <c r="G82" s="36" t="n">
        <v>6.5</v>
      </c>
      <c r="H82" s="36" t="n">
        <v>5.3</v>
      </c>
      <c r="I82" s="36" t="n">
        <v>1.9</v>
      </c>
      <c r="J82" s="36" t="s">
        <v>1730</v>
      </c>
      <c r="K82" s="36" t="n">
        <v>4.2</v>
      </c>
      <c r="L82" s="36" t="s">
        <v>1730</v>
      </c>
      <c r="M82" s="36" t="n">
        <v>1</v>
      </c>
      <c r="N82" s="36" t="n">
        <v>1.1</v>
      </c>
      <c r="O82" s="36" t="n">
        <v>4.7</v>
      </c>
      <c r="P82" s="36" t="n">
        <v>8.5</v>
      </c>
      <c r="Q82" s="36" t="n">
        <v>6.9</v>
      </c>
      <c r="R82" s="36" t="n">
        <v>5.3</v>
      </c>
      <c r="S82" s="36" t="n">
        <v>3</v>
      </c>
      <c r="T82" s="36" t="n">
        <v>4.3</v>
      </c>
      <c r="U82" s="36" t="n">
        <v>2.2</v>
      </c>
      <c r="V82" s="36" t="s">
        <v>1730</v>
      </c>
      <c r="W82" s="36" t="s">
        <v>1730</v>
      </c>
      <c r="X82" s="36" t="n">
        <v>3.4</v>
      </c>
      <c r="Y82" s="36" t="n">
        <v>5.5</v>
      </c>
      <c r="Z82" s="36" t="n">
        <v>3.8</v>
      </c>
      <c r="AA82" s="36" t="n">
        <v>9.199999999999999</v>
      </c>
      <c r="AB82" s="36" t="n">
        <v>3.1</v>
      </c>
      <c r="AC82" s="36" t="s">
        <v>1730</v>
      </c>
      <c r="AD82" s="36" t="n">
        <v>4</v>
      </c>
      <c r="AE82" s="36" t="n">
        <v>2.1</v>
      </c>
      <c r="AF82" s="36" t="s">
        <v>1730</v>
      </c>
      <c r="AG82" s="36" t="n">
        <v>3.8</v>
      </c>
      <c r="AH82" s="36" t="n">
        <v>7.2</v>
      </c>
      <c r="AI82" s="36" t="n">
        <v>6</v>
      </c>
      <c r="AJ82" s="36" t="n">
        <v>4.5</v>
      </c>
      <c r="AK82" s="36" t="n">
        <v>6.8</v>
      </c>
      <c r="AL82" s="36" t="n">
        <v>5.3</v>
      </c>
      <c r="AM82" s="36" t="n">
        <v>1.8</v>
      </c>
      <c r="AN82" s="36" t="n">
        <v>2.5</v>
      </c>
      <c r="AO82" s="36" t="s">
        <v>1730</v>
      </c>
      <c r="AP82" s="36" t="n">
        <v>6.2</v>
      </c>
      <c r="AQ82" s="36" t="n">
        <v>2.7</v>
      </c>
      <c r="AR82" s="36" t="n">
        <v>4.4</v>
      </c>
      <c r="AS82" s="36" t="n">
        <v>1</v>
      </c>
      <c r="AT82" s="36" t="n">
        <v>2.8</v>
      </c>
      <c r="AU82" s="36" t="n">
        <v>5.7</v>
      </c>
      <c r="AV82" s="36" t="n">
        <v>3.2</v>
      </c>
      <c r="AW82" s="36" t="n">
        <v>5.1</v>
      </c>
      <c r="AX82" s="36" t="n">
        <v>6.4</v>
      </c>
      <c r="AY82" s="36" t="n">
        <v>4.8</v>
      </c>
      <c r="AZ82" s="36" t="s">
        <v>1730</v>
      </c>
      <c r="BA82" s="36" t="s">
        <v>1730</v>
      </c>
      <c r="BB82" s="36" t="n">
        <v>6.3</v>
      </c>
      <c r="BC82" s="36" t="n">
        <v>5.7</v>
      </c>
      <c r="BD82" s="36" t="n">
        <v>6.3</v>
      </c>
      <c r="BE82" s="36" t="s">
        <v>1730</v>
      </c>
      <c r="BF82" s="36" t="n">
        <v>2.5</v>
      </c>
      <c r="BG82" s="36" t="n">
        <v>2.7</v>
      </c>
      <c r="BH82" s="36" t="n">
        <v>4.8</v>
      </c>
      <c r="BI82" s="36" t="n">
        <v>5.2</v>
      </c>
      <c r="BJ82" s="36" t="n">
        <v>3.1</v>
      </c>
      <c r="BK82" s="36" t="s">
        <v>1730</v>
      </c>
      <c r="BL82" s="36" t="n">
        <v>1.9</v>
      </c>
      <c r="BM82" s="36" t="n">
        <v>4.6</v>
      </c>
      <c r="BN82" s="36" t="s">
        <v>2187</v>
      </c>
      <c r="BO82" s="36" t="s">
        <v>2182</v>
      </c>
      <c r="BP82" s="36" t="s">
        <v>1730</v>
      </c>
      <c r="BQ82" s="36" t="s">
        <v>2190</v>
      </c>
      <c r="BR82" s="36" t="s">
        <v>2028</v>
      </c>
      <c r="BS82" s="36" t="s">
        <v>2028</v>
      </c>
      <c r="BT82" s="36" t="s">
        <v>2029</v>
      </c>
      <c r="BU82" s="36" t="s">
        <v>2030</v>
      </c>
      <c r="BV82" s="36" t="n">
        <v>5146</v>
      </c>
      <c r="BW82" s="36" t="s">
        <v>121</v>
      </c>
      <c r="BX82" s="36" t="s">
        <v>1764</v>
      </c>
      <c r="BY82" s="36" t="s">
        <v>1783</v>
      </c>
    </row>
    <row r="83" spans="1:77">
      <c r="A83" s="36" t="n">
        <v>413591</v>
      </c>
      <c r="B83" s="36" t="s">
        <v>809</v>
      </c>
      <c r="C83" s="36" t="s">
        <v>806</v>
      </c>
      <c r="D83" s="36">
        <f>VLOOKUP(C83,原始数据!$A$4:$B$133,2,0)</f>
        <v/>
      </c>
      <c r="E83" s="179" t="s">
        <v>1793</v>
      </c>
      <c r="F83" s="36" t="n">
        <v>7.3</v>
      </c>
      <c r="G83" s="36" t="n">
        <v>10</v>
      </c>
      <c r="H83" s="36" t="n">
        <v>5.3</v>
      </c>
      <c r="I83" s="36" t="n">
        <v>5.5</v>
      </c>
      <c r="J83" s="36" t="s">
        <v>1730</v>
      </c>
      <c r="K83" s="36" t="n">
        <v>1.3</v>
      </c>
      <c r="L83" s="36" t="s">
        <v>1730</v>
      </c>
      <c r="M83" s="36" t="n">
        <v>5.1</v>
      </c>
      <c r="N83" s="36" t="n">
        <v>6.6</v>
      </c>
      <c r="O83" s="36" t="n">
        <v>6.5</v>
      </c>
      <c r="P83" s="36" t="n">
        <v>10</v>
      </c>
      <c r="Q83" s="36" t="n">
        <v>6.9</v>
      </c>
      <c r="R83" s="36" t="n">
        <v>6.2</v>
      </c>
      <c r="S83" s="36" t="n">
        <v>7.4</v>
      </c>
      <c r="T83" s="36" t="n">
        <v>7.5</v>
      </c>
      <c r="U83" s="36" t="n">
        <v>8.199999999999999</v>
      </c>
      <c r="V83" s="36" t="s">
        <v>1730</v>
      </c>
      <c r="W83" s="36" t="s">
        <v>1730</v>
      </c>
      <c r="X83" s="36" t="n">
        <v>4</v>
      </c>
      <c r="Y83" s="36" t="n">
        <v>4.6</v>
      </c>
      <c r="Z83" s="36" t="n">
        <v>5.7</v>
      </c>
      <c r="AA83" s="36" t="n">
        <v>7.5</v>
      </c>
      <c r="AB83" s="36" t="n">
        <v>7.3</v>
      </c>
      <c r="AC83" s="36" t="s">
        <v>1730</v>
      </c>
      <c r="AD83" s="36" t="n">
        <v>4.6</v>
      </c>
      <c r="AE83" s="36" t="n">
        <v>6.9</v>
      </c>
      <c r="AF83" s="36" t="s">
        <v>1730</v>
      </c>
      <c r="AG83" s="36" t="n">
        <v>7.2</v>
      </c>
      <c r="AH83" s="36" t="n">
        <v>9.1</v>
      </c>
      <c r="AI83" s="36" t="n">
        <v>10</v>
      </c>
      <c r="AJ83" s="36" t="n">
        <v>6.4</v>
      </c>
      <c r="AK83" s="36" t="n">
        <v>4.4</v>
      </c>
      <c r="AL83" s="36" t="n">
        <v>7.1</v>
      </c>
      <c r="AM83" s="36" t="n">
        <v>6.5</v>
      </c>
      <c r="AN83" s="36" t="n">
        <v>8.5</v>
      </c>
      <c r="AO83" s="36" t="s">
        <v>1730</v>
      </c>
      <c r="AP83" s="36" t="n">
        <v>4.8</v>
      </c>
      <c r="AQ83" s="36" t="n">
        <v>5.1</v>
      </c>
      <c r="AR83" s="36" t="n">
        <v>6.3</v>
      </c>
      <c r="AS83" s="36" t="n">
        <v>6.8</v>
      </c>
      <c r="AT83" s="36" t="n">
        <v>6.8</v>
      </c>
      <c r="AU83" s="36" t="n">
        <v>8.5</v>
      </c>
      <c r="AV83" s="36" t="n">
        <v>8.9</v>
      </c>
      <c r="AW83" s="36" t="n">
        <v>7.6</v>
      </c>
      <c r="AX83" s="36" t="n">
        <v>9.9</v>
      </c>
      <c r="AY83" s="36" t="n">
        <v>6.5</v>
      </c>
      <c r="AZ83" s="36" t="s">
        <v>1730</v>
      </c>
      <c r="BA83" s="36" t="s">
        <v>1730</v>
      </c>
      <c r="BB83" s="36" t="n">
        <v>9.1</v>
      </c>
      <c r="BC83" s="36" t="n">
        <v>4</v>
      </c>
      <c r="BD83" s="36" t="n">
        <v>6.3</v>
      </c>
      <c r="BE83" s="36" t="s">
        <v>1730</v>
      </c>
      <c r="BF83" s="36" t="n">
        <v>7.5</v>
      </c>
      <c r="BG83" s="36" t="n">
        <v>7.3</v>
      </c>
      <c r="BH83" s="36" t="n">
        <v>6</v>
      </c>
      <c r="BI83" s="36" t="n">
        <v>8.5</v>
      </c>
      <c r="BJ83" s="36" t="n">
        <v>4.8</v>
      </c>
      <c r="BK83" s="36" t="s">
        <v>1730</v>
      </c>
      <c r="BL83" s="36" t="n">
        <v>3.4</v>
      </c>
      <c r="BM83" s="36" t="n">
        <v>5.8</v>
      </c>
      <c r="BN83" s="36" t="s">
        <v>1897</v>
      </c>
      <c r="BO83" s="36" t="s">
        <v>2184</v>
      </c>
      <c r="BP83" s="36" t="s">
        <v>1730</v>
      </c>
      <c r="BQ83" s="36" t="s">
        <v>2182</v>
      </c>
      <c r="BR83" s="36" t="s">
        <v>2031</v>
      </c>
      <c r="BS83" s="36" t="s">
        <v>2031</v>
      </c>
      <c r="BT83" s="36" t="s">
        <v>2032</v>
      </c>
      <c r="BU83" s="36" t="s">
        <v>2033</v>
      </c>
      <c r="BV83" s="36" t="n">
        <v>4230</v>
      </c>
      <c r="BW83" s="36" t="s">
        <v>121</v>
      </c>
      <c r="BX83" s="36" t="s">
        <v>1810</v>
      </c>
      <c r="BY83" s="36" t="s">
        <v>1765</v>
      </c>
    </row>
    <row r="84" spans="1:77">
      <c r="A84" s="36" t="n">
        <v>413591</v>
      </c>
      <c r="B84" s="36" t="s">
        <v>817</v>
      </c>
      <c r="C84" s="36" t="s">
        <v>814</v>
      </c>
      <c r="D84" s="36">
        <f>VLOOKUP(C84,原始数据!$A$4:$B$133,2,0)</f>
        <v/>
      </c>
      <c r="E84" s="179" t="s">
        <v>1826</v>
      </c>
      <c r="F84" s="36" t="n">
        <v>5.5</v>
      </c>
      <c r="G84" s="36" t="n">
        <v>10</v>
      </c>
      <c r="H84" s="36" t="n">
        <v>7.2</v>
      </c>
      <c r="I84" s="36" t="n">
        <v>7</v>
      </c>
      <c r="J84" s="36" t="s">
        <v>1730</v>
      </c>
      <c r="K84" s="36" t="n">
        <v>8.9</v>
      </c>
      <c r="L84" s="36" t="s">
        <v>1730</v>
      </c>
      <c r="M84" s="36" t="n">
        <v>5.8</v>
      </c>
      <c r="N84" s="36" t="n">
        <v>4.8</v>
      </c>
      <c r="O84" s="36" t="n">
        <v>8.9</v>
      </c>
      <c r="P84" s="36" t="n">
        <v>10</v>
      </c>
      <c r="Q84" s="36" t="n">
        <v>5</v>
      </c>
      <c r="R84" s="36" t="n">
        <v>6.2</v>
      </c>
      <c r="S84" s="36" t="n">
        <v>7.4</v>
      </c>
      <c r="T84" s="36" t="n">
        <v>4.3</v>
      </c>
      <c r="U84" s="36" t="n">
        <v>5.6</v>
      </c>
      <c r="V84" s="36" t="s">
        <v>1730</v>
      </c>
      <c r="W84" s="36" t="s">
        <v>1730</v>
      </c>
      <c r="X84" s="36" t="n">
        <v>7.5</v>
      </c>
      <c r="Y84" s="36" t="n">
        <v>5.5</v>
      </c>
      <c r="Z84" s="36" t="n">
        <v>3.8</v>
      </c>
      <c r="AA84" s="36" t="n">
        <v>7.5</v>
      </c>
      <c r="AB84" s="36" t="n">
        <v>8</v>
      </c>
      <c r="AC84" s="36" t="s">
        <v>1730</v>
      </c>
      <c r="AD84" s="36" t="n">
        <v>4</v>
      </c>
      <c r="AE84" s="36" t="n">
        <v>7.6</v>
      </c>
      <c r="AF84" s="36" t="s">
        <v>1730</v>
      </c>
      <c r="AG84" s="36" t="n">
        <v>8.800000000000001</v>
      </c>
      <c r="AH84" s="36" t="n">
        <v>5.3</v>
      </c>
      <c r="AI84" s="36" t="n">
        <v>8.699999999999999</v>
      </c>
      <c r="AJ84" s="36" t="n">
        <v>6.4</v>
      </c>
      <c r="AK84" s="36" t="n">
        <v>4.4</v>
      </c>
      <c r="AL84" s="36" t="n">
        <v>4.6</v>
      </c>
      <c r="AM84" s="36" t="n">
        <v>8.300000000000001</v>
      </c>
      <c r="AN84" s="36" t="n">
        <v>2.5</v>
      </c>
      <c r="AO84" s="36" t="s">
        <v>1730</v>
      </c>
      <c r="AP84" s="36" t="n">
        <v>8.800000000000001</v>
      </c>
      <c r="AQ84" s="36" t="n">
        <v>7.6</v>
      </c>
      <c r="AR84" s="36" t="n">
        <v>8.300000000000001</v>
      </c>
      <c r="AS84" s="36" t="n">
        <v>8.300000000000001</v>
      </c>
      <c r="AT84" s="36" t="n">
        <v>8.800000000000001</v>
      </c>
      <c r="AU84" s="36" t="n">
        <v>7.7</v>
      </c>
      <c r="AV84" s="36" t="n">
        <v>2.1</v>
      </c>
      <c r="AW84" s="36" t="n">
        <v>3.8</v>
      </c>
      <c r="AX84" s="36" t="n">
        <v>8.800000000000001</v>
      </c>
      <c r="AY84" s="36" t="n">
        <v>6.5</v>
      </c>
      <c r="AZ84" s="36" t="s">
        <v>1730</v>
      </c>
      <c r="BA84" s="36" t="s">
        <v>1730</v>
      </c>
      <c r="BB84" s="36" t="n">
        <v>8.5</v>
      </c>
      <c r="BC84" s="36" t="n">
        <v>4</v>
      </c>
      <c r="BD84" s="36" t="n">
        <v>4.4</v>
      </c>
      <c r="BE84" s="36" t="s">
        <v>1730</v>
      </c>
      <c r="BF84" s="36" t="n">
        <v>8.300000000000001</v>
      </c>
      <c r="BG84" s="36" t="n">
        <v>5.6</v>
      </c>
      <c r="BH84" s="36" t="n">
        <v>6.2</v>
      </c>
      <c r="BI84" s="36" t="n">
        <v>9</v>
      </c>
      <c r="BJ84" s="36" t="n">
        <v>8.1</v>
      </c>
      <c r="BK84" s="36" t="s">
        <v>1730</v>
      </c>
      <c r="BL84" s="36" t="n">
        <v>6.9</v>
      </c>
      <c r="BM84" s="36" t="n">
        <v>5.9</v>
      </c>
      <c r="BN84" s="36" t="s">
        <v>1897</v>
      </c>
      <c r="BO84" s="36" t="s">
        <v>2184</v>
      </c>
      <c r="BP84" s="36" t="s">
        <v>1730</v>
      </c>
      <c r="BQ84" s="36" t="s">
        <v>2186</v>
      </c>
      <c r="BR84" s="36" t="s">
        <v>2034</v>
      </c>
      <c r="BS84" s="36" t="s">
        <v>2034</v>
      </c>
      <c r="BT84" s="36" t="s">
        <v>2035</v>
      </c>
      <c r="BU84" s="36" t="s">
        <v>2036</v>
      </c>
      <c r="BV84" s="36" t="n">
        <v>4056</v>
      </c>
      <c r="BW84" s="36" t="s">
        <v>177</v>
      </c>
      <c r="BX84" s="36" t="s">
        <v>1791</v>
      </c>
      <c r="BY84" s="36" t="s">
        <v>1798</v>
      </c>
    </row>
    <row r="85" spans="1:77">
      <c r="A85" s="36" t="n">
        <v>413591</v>
      </c>
      <c r="B85" s="36" t="s">
        <v>824</v>
      </c>
      <c r="C85" s="36" t="s">
        <v>821</v>
      </c>
      <c r="D85" s="36">
        <f>VLOOKUP(C85,原始数据!$A$4:$B$133,2,0)</f>
        <v/>
      </c>
      <c r="E85" s="179" t="s">
        <v>1741</v>
      </c>
      <c r="F85" s="36" t="n">
        <v>5.5</v>
      </c>
      <c r="G85" s="36" t="n">
        <v>1</v>
      </c>
      <c r="H85" s="36" t="n">
        <v>7.2</v>
      </c>
      <c r="I85" s="36" t="n">
        <v>9.4</v>
      </c>
      <c r="J85" s="36" t="s">
        <v>1730</v>
      </c>
      <c r="K85" s="36" t="n">
        <v>8.300000000000001</v>
      </c>
      <c r="L85" s="36" t="s">
        <v>1730</v>
      </c>
      <c r="M85" s="36" t="n">
        <v>3</v>
      </c>
      <c r="N85" s="36" t="n">
        <v>1.1</v>
      </c>
      <c r="O85" s="36" t="n">
        <v>8.300000000000001</v>
      </c>
      <c r="P85" s="36" t="n">
        <v>10</v>
      </c>
      <c r="Q85" s="36" t="n">
        <v>5</v>
      </c>
      <c r="R85" s="36" t="n">
        <v>6.2</v>
      </c>
      <c r="S85" s="36" t="n">
        <v>9.300000000000001</v>
      </c>
      <c r="T85" s="36" t="n">
        <v>5.9</v>
      </c>
      <c r="U85" s="36" t="n">
        <v>5.6</v>
      </c>
      <c r="V85" s="36" t="s">
        <v>1730</v>
      </c>
      <c r="W85" s="36" t="s">
        <v>1730</v>
      </c>
      <c r="X85" s="36" t="n">
        <v>8.699999999999999</v>
      </c>
      <c r="Y85" s="36" t="n">
        <v>9.1</v>
      </c>
      <c r="Z85" s="36" t="n">
        <v>4.7</v>
      </c>
      <c r="AA85" s="36" t="n">
        <v>5.7</v>
      </c>
      <c r="AB85" s="36" t="n">
        <v>8.699999999999999</v>
      </c>
      <c r="AC85" s="36" t="s">
        <v>1730</v>
      </c>
      <c r="AD85" s="36" t="n">
        <v>7.1</v>
      </c>
      <c r="AE85" s="36" t="n">
        <v>7.6</v>
      </c>
      <c r="AF85" s="36" t="s">
        <v>1730</v>
      </c>
      <c r="AG85" s="36" t="n">
        <v>2.1</v>
      </c>
      <c r="AH85" s="36" t="n">
        <v>8.1</v>
      </c>
      <c r="AI85" s="36" t="n">
        <v>5</v>
      </c>
      <c r="AJ85" s="36" t="n">
        <v>6.4</v>
      </c>
      <c r="AK85" s="36" t="n">
        <v>5.6</v>
      </c>
      <c r="AL85" s="36" t="n">
        <v>7.8</v>
      </c>
      <c r="AM85" s="36" t="n">
        <v>8.300000000000001</v>
      </c>
      <c r="AN85" s="36" t="n">
        <v>4.5</v>
      </c>
      <c r="AO85" s="36" t="s">
        <v>1730</v>
      </c>
      <c r="AP85" s="36" t="n">
        <v>7.6</v>
      </c>
      <c r="AQ85" s="36" t="n">
        <v>7.4</v>
      </c>
      <c r="AR85" s="36" t="n">
        <v>6.3</v>
      </c>
      <c r="AS85" s="36" t="n">
        <v>3.7</v>
      </c>
      <c r="AT85" s="36" t="n">
        <v>9.4</v>
      </c>
      <c r="AU85" s="36" t="n">
        <v>3.4</v>
      </c>
      <c r="AV85" s="36" t="n">
        <v>2.1</v>
      </c>
      <c r="AW85" s="36" t="n">
        <v>6.3</v>
      </c>
      <c r="AX85" s="36" t="n">
        <v>10</v>
      </c>
      <c r="AY85" s="36" t="n">
        <v>3</v>
      </c>
      <c r="AZ85" s="36" t="s">
        <v>1730</v>
      </c>
      <c r="BA85" s="36" t="s">
        <v>1730</v>
      </c>
      <c r="BB85" s="36" t="n">
        <v>9.699999999999999</v>
      </c>
      <c r="BC85" s="36" t="n">
        <v>7.5</v>
      </c>
      <c r="BD85" s="36" t="n">
        <v>6.3</v>
      </c>
      <c r="BE85" s="36" t="s">
        <v>1730</v>
      </c>
      <c r="BF85" s="36" t="n">
        <v>9.4</v>
      </c>
      <c r="BG85" s="36" t="n">
        <v>3.3</v>
      </c>
      <c r="BH85" s="36" t="n">
        <v>8.6</v>
      </c>
      <c r="BI85" s="36" t="n">
        <v>4.7</v>
      </c>
      <c r="BJ85" s="36" t="n">
        <v>6.5</v>
      </c>
      <c r="BK85" s="36" t="s">
        <v>1730</v>
      </c>
      <c r="BL85" s="36" t="n">
        <v>9.1</v>
      </c>
      <c r="BM85" s="36" t="n">
        <v>5.3</v>
      </c>
      <c r="BN85" s="36" t="s">
        <v>1759</v>
      </c>
      <c r="BO85" s="36" t="s">
        <v>2182</v>
      </c>
      <c r="BP85" s="36" t="s">
        <v>1730</v>
      </c>
      <c r="BQ85" s="36" t="s">
        <v>1740</v>
      </c>
      <c r="BR85" s="36" t="s">
        <v>2037</v>
      </c>
      <c r="BS85" s="36" t="s">
        <v>2037</v>
      </c>
      <c r="BT85" s="36" t="s">
        <v>2038</v>
      </c>
      <c r="BU85" s="36" t="s">
        <v>2039</v>
      </c>
      <c r="BV85" s="36" t="n">
        <v>6430</v>
      </c>
      <c r="BW85" s="36" t="s">
        <v>177</v>
      </c>
      <c r="BX85" s="36" t="s">
        <v>1740</v>
      </c>
      <c r="BY85" s="36" t="s">
        <v>1792</v>
      </c>
    </row>
    <row r="86" spans="1:77">
      <c r="A86" s="36" t="n">
        <v>413591</v>
      </c>
      <c r="B86" s="36" t="s">
        <v>831</v>
      </c>
      <c r="C86" s="36" t="s">
        <v>828</v>
      </c>
      <c r="D86" s="36">
        <f>VLOOKUP(C86,原始数据!$A$4:$B$133,2,0)</f>
        <v/>
      </c>
      <c r="E86" s="179" t="s">
        <v>1826</v>
      </c>
      <c r="F86" s="36" t="n">
        <v>3.7</v>
      </c>
      <c r="G86" s="36" t="n">
        <v>8.5</v>
      </c>
      <c r="H86" s="36" t="n">
        <v>8.1</v>
      </c>
      <c r="I86" s="36" t="n">
        <v>7.7</v>
      </c>
      <c r="J86" s="36" t="s">
        <v>1730</v>
      </c>
      <c r="K86" s="36" t="n">
        <v>1</v>
      </c>
      <c r="L86" s="36" t="s">
        <v>1730</v>
      </c>
      <c r="M86" s="36" t="n">
        <v>1</v>
      </c>
      <c r="N86" s="36" t="n">
        <v>6.6</v>
      </c>
      <c r="O86" s="36" t="n">
        <v>8.9</v>
      </c>
      <c r="P86" s="36" t="n">
        <v>10</v>
      </c>
      <c r="Q86" s="36" t="n">
        <v>6.9</v>
      </c>
      <c r="R86" s="36" t="n">
        <v>9.1</v>
      </c>
      <c r="S86" s="36" t="n">
        <v>9.300000000000001</v>
      </c>
      <c r="T86" s="36" t="n">
        <v>9.1</v>
      </c>
      <c r="U86" s="36" t="n">
        <v>7</v>
      </c>
      <c r="V86" s="36" t="s">
        <v>1730</v>
      </c>
      <c r="W86" s="36" t="s">
        <v>1730</v>
      </c>
      <c r="X86" s="36" t="n">
        <v>8.699999999999999</v>
      </c>
      <c r="Y86" s="36" t="n">
        <v>6.4</v>
      </c>
      <c r="Z86" s="36" t="n">
        <v>7.4</v>
      </c>
      <c r="AA86" s="36" t="n">
        <v>5.7</v>
      </c>
      <c r="AB86" s="36" t="n">
        <v>5.9</v>
      </c>
      <c r="AC86" s="36" t="s">
        <v>1730</v>
      </c>
      <c r="AD86" s="36" t="n">
        <v>7.7</v>
      </c>
      <c r="AE86" s="36" t="n">
        <v>7.6</v>
      </c>
      <c r="AF86" s="36" t="s">
        <v>1730</v>
      </c>
      <c r="AG86" s="36" t="n">
        <v>8.800000000000001</v>
      </c>
      <c r="AH86" s="36" t="n">
        <v>9.1</v>
      </c>
      <c r="AI86" s="36" t="n">
        <v>10</v>
      </c>
      <c r="AJ86" s="36" t="n">
        <v>4.5</v>
      </c>
      <c r="AK86" s="36" t="n">
        <v>8</v>
      </c>
      <c r="AL86" s="36" t="n">
        <v>6.1</v>
      </c>
      <c r="AM86" s="36" t="n">
        <v>6.5</v>
      </c>
      <c r="AN86" s="36" t="n">
        <v>10</v>
      </c>
      <c r="AO86" s="36" t="s">
        <v>1730</v>
      </c>
      <c r="AP86" s="36" t="n">
        <v>2.7</v>
      </c>
      <c r="AQ86" s="36" t="n">
        <v>6.9</v>
      </c>
      <c r="AR86" s="36" t="n">
        <v>8.300000000000001</v>
      </c>
      <c r="AS86" s="36" t="n">
        <v>5.9</v>
      </c>
      <c r="AT86" s="36" t="n">
        <v>8.800000000000001</v>
      </c>
      <c r="AU86" s="36" t="n">
        <v>7.8</v>
      </c>
      <c r="AV86" s="36" t="n">
        <v>3.8</v>
      </c>
      <c r="AW86" s="36" t="n">
        <v>7.6</v>
      </c>
      <c r="AX86" s="36" t="n">
        <v>9.1</v>
      </c>
      <c r="AY86" s="36" t="n">
        <v>4.8</v>
      </c>
      <c r="AZ86" s="36" t="s">
        <v>1730</v>
      </c>
      <c r="BA86" s="36" t="s">
        <v>1730</v>
      </c>
      <c r="BB86" s="36" t="n">
        <v>5.2</v>
      </c>
      <c r="BC86" s="36" t="n">
        <v>7.5</v>
      </c>
      <c r="BD86" s="36" t="n">
        <v>6.3</v>
      </c>
      <c r="BE86" s="36" t="s">
        <v>1730</v>
      </c>
      <c r="BF86" s="36" t="n">
        <v>7.3</v>
      </c>
      <c r="BG86" s="36" t="n">
        <v>5</v>
      </c>
      <c r="BH86" s="36" t="n">
        <v>10</v>
      </c>
      <c r="BI86" s="36" t="n">
        <v>9</v>
      </c>
      <c r="BJ86" s="36" t="n">
        <v>3.1</v>
      </c>
      <c r="BK86" s="36" t="s">
        <v>1730</v>
      </c>
      <c r="BL86" s="36" t="n">
        <v>6.2</v>
      </c>
      <c r="BM86" s="36" t="n">
        <v>8</v>
      </c>
      <c r="BN86" s="36" t="s">
        <v>2183</v>
      </c>
      <c r="BO86" s="36" t="s">
        <v>2182</v>
      </c>
      <c r="BP86" s="36" t="s">
        <v>1730</v>
      </c>
      <c r="BQ86" s="36" t="s">
        <v>2183</v>
      </c>
      <c r="BR86" s="36" t="s">
        <v>2040</v>
      </c>
      <c r="BS86" s="36" t="s">
        <v>2040</v>
      </c>
      <c r="BT86" s="36" t="s">
        <v>2041</v>
      </c>
      <c r="BU86" s="36" t="s">
        <v>2042</v>
      </c>
      <c r="BV86" s="36" t="n">
        <v>3764</v>
      </c>
      <c r="BW86" s="36" t="s">
        <v>177</v>
      </c>
      <c r="BX86" s="36" t="s">
        <v>1791</v>
      </c>
      <c r="BY86" s="36" t="s">
        <v>1735</v>
      </c>
    </row>
    <row r="87" spans="1:77">
      <c r="A87" s="36" t="n">
        <v>413591</v>
      </c>
      <c r="B87" s="36" t="s">
        <v>838</v>
      </c>
      <c r="C87" s="36" t="s">
        <v>835</v>
      </c>
      <c r="D87" s="36">
        <f>VLOOKUP(C87,原始数据!$A$4:$B$133,2,0)</f>
        <v/>
      </c>
      <c r="E87" s="179" t="s">
        <v>1766</v>
      </c>
      <c r="F87" s="36" t="n">
        <v>7.3</v>
      </c>
      <c r="G87" s="36" t="n">
        <v>6.5</v>
      </c>
      <c r="H87" s="36" t="n">
        <v>6.2</v>
      </c>
      <c r="I87" s="36" t="n">
        <v>9.1</v>
      </c>
      <c r="J87" s="36" t="s">
        <v>1730</v>
      </c>
      <c r="K87" s="36" t="n">
        <v>8.9</v>
      </c>
      <c r="L87" s="36" t="s">
        <v>1730</v>
      </c>
      <c r="M87" s="36" t="n">
        <v>1</v>
      </c>
      <c r="N87" s="36" t="n">
        <v>4.8</v>
      </c>
      <c r="O87" s="36" t="n">
        <v>9.5</v>
      </c>
      <c r="P87" s="36" t="n">
        <v>10</v>
      </c>
      <c r="Q87" s="36" t="n">
        <v>6.9</v>
      </c>
      <c r="R87" s="36" t="n">
        <v>8.1</v>
      </c>
      <c r="S87" s="36" t="n">
        <v>8.699999999999999</v>
      </c>
      <c r="T87" s="36" t="n">
        <v>7.5</v>
      </c>
      <c r="U87" s="36" t="n">
        <v>8.4</v>
      </c>
      <c r="V87" s="36" t="s">
        <v>1730</v>
      </c>
      <c r="W87" s="36" t="s">
        <v>1730</v>
      </c>
      <c r="X87" s="36" t="n">
        <v>8.699999999999999</v>
      </c>
      <c r="Y87" s="36" t="n">
        <v>9.1</v>
      </c>
      <c r="Z87" s="36" t="n">
        <v>6.6</v>
      </c>
      <c r="AA87" s="36" t="n">
        <v>5.7</v>
      </c>
      <c r="AB87" s="36" t="n">
        <v>8.699999999999999</v>
      </c>
      <c r="AC87" s="36" t="s">
        <v>1730</v>
      </c>
      <c r="AD87" s="36" t="n">
        <v>7.7</v>
      </c>
      <c r="AE87" s="36" t="n">
        <v>1.4</v>
      </c>
      <c r="AF87" s="36" t="s">
        <v>1730</v>
      </c>
      <c r="AG87" s="36" t="n">
        <v>7.2</v>
      </c>
      <c r="AH87" s="36" t="n">
        <v>7.2</v>
      </c>
      <c r="AI87" s="36" t="n">
        <v>9</v>
      </c>
      <c r="AJ87" s="36" t="n">
        <v>6.4</v>
      </c>
      <c r="AK87" s="36" t="n">
        <v>6.8</v>
      </c>
      <c r="AL87" s="36" t="n">
        <v>9.5</v>
      </c>
      <c r="AM87" s="36" t="n">
        <v>9.5</v>
      </c>
      <c r="AN87" s="36" t="n">
        <v>6.5</v>
      </c>
      <c r="AO87" s="36" t="s">
        <v>1730</v>
      </c>
      <c r="AP87" s="36" t="n">
        <v>7.9</v>
      </c>
      <c r="AQ87" s="36" t="n">
        <v>5.8</v>
      </c>
      <c r="AR87" s="36" t="n">
        <v>6.3</v>
      </c>
      <c r="AS87" s="36" t="n">
        <v>2.1</v>
      </c>
      <c r="AT87" s="36" t="n">
        <v>8.1</v>
      </c>
      <c r="AU87" s="36" t="n">
        <v>7.8</v>
      </c>
      <c r="AV87" s="36" t="n">
        <v>4.4</v>
      </c>
      <c r="AW87" s="36" t="n">
        <v>7.6</v>
      </c>
      <c r="AX87" s="36" t="n">
        <v>10</v>
      </c>
      <c r="AY87" s="36" t="n">
        <v>4.8</v>
      </c>
      <c r="AZ87" s="36" t="s">
        <v>1730</v>
      </c>
      <c r="BA87" s="36" t="s">
        <v>1730</v>
      </c>
      <c r="BB87" s="36" t="n">
        <v>8.5</v>
      </c>
      <c r="BC87" s="36" t="n">
        <v>5.7</v>
      </c>
      <c r="BD87" s="36" t="n">
        <v>8.199999999999999</v>
      </c>
      <c r="BE87" s="36" t="s">
        <v>1730</v>
      </c>
      <c r="BF87" s="36" t="n">
        <v>8.9</v>
      </c>
      <c r="BG87" s="36" t="n">
        <v>6.7</v>
      </c>
      <c r="BH87" s="36" t="n">
        <v>9.5</v>
      </c>
      <c r="BI87" s="36" t="n">
        <v>9</v>
      </c>
      <c r="BJ87" s="36" t="n">
        <v>3.1</v>
      </c>
      <c r="BK87" s="36" t="s">
        <v>1730</v>
      </c>
      <c r="BL87" s="36" t="n">
        <v>9.1</v>
      </c>
      <c r="BM87" s="36" t="n">
        <v>7.2</v>
      </c>
      <c r="BN87" s="36" t="s">
        <v>1759</v>
      </c>
      <c r="BO87" s="36" t="s">
        <v>2182</v>
      </c>
      <c r="BP87" s="36" t="s">
        <v>1730</v>
      </c>
      <c r="BQ87" s="36" t="s">
        <v>1740</v>
      </c>
      <c r="BR87" s="36" t="s">
        <v>2043</v>
      </c>
      <c r="BS87" s="36" t="s">
        <v>2043</v>
      </c>
      <c r="BT87" s="36" t="s">
        <v>2044</v>
      </c>
      <c r="BU87" s="36" t="s">
        <v>2045</v>
      </c>
      <c r="BV87" s="36" t="n">
        <v>4173</v>
      </c>
      <c r="BW87" s="36" t="s">
        <v>177</v>
      </c>
      <c r="BX87" s="36" t="s">
        <v>1798</v>
      </c>
      <c r="BY87" s="36" t="s">
        <v>1798</v>
      </c>
    </row>
    <row r="88" spans="1:77">
      <c r="A88" s="36" t="n">
        <v>413591</v>
      </c>
      <c r="B88" s="36" t="s">
        <v>844</v>
      </c>
      <c r="C88" s="36" t="s">
        <v>841</v>
      </c>
      <c r="D88" s="36">
        <f>VLOOKUP(C88,原始数据!$A$4:$B$133,2,0)</f>
        <v/>
      </c>
      <c r="E88" s="179" t="s">
        <v>2046</v>
      </c>
      <c r="F88" s="36" t="n">
        <v>5.5</v>
      </c>
      <c r="G88" s="36" t="n">
        <v>4.5</v>
      </c>
      <c r="H88" s="36" t="n">
        <v>7.2</v>
      </c>
      <c r="I88" s="36" t="n">
        <v>6.7</v>
      </c>
      <c r="J88" s="36" t="s">
        <v>1730</v>
      </c>
      <c r="K88" s="36" t="n">
        <v>7.7</v>
      </c>
      <c r="L88" s="36" t="s">
        <v>1730</v>
      </c>
      <c r="M88" s="36" t="n">
        <v>7.3</v>
      </c>
      <c r="N88" s="36" t="n">
        <v>4.8</v>
      </c>
      <c r="O88" s="36" t="n">
        <v>7.1</v>
      </c>
      <c r="P88" s="36" t="n">
        <v>8.5</v>
      </c>
      <c r="Q88" s="36" t="n">
        <v>6.9</v>
      </c>
      <c r="R88" s="36" t="n">
        <v>5.3</v>
      </c>
      <c r="S88" s="36" t="n">
        <v>7.4</v>
      </c>
      <c r="T88" s="36" t="n">
        <v>5.9</v>
      </c>
      <c r="U88" s="36" t="n">
        <v>3.5</v>
      </c>
      <c r="V88" s="36" t="s">
        <v>1730</v>
      </c>
      <c r="W88" s="36" t="s">
        <v>1730</v>
      </c>
      <c r="X88" s="36" t="n">
        <v>5.8</v>
      </c>
      <c r="Y88" s="36" t="n">
        <v>6.4</v>
      </c>
      <c r="Z88" s="36" t="n">
        <v>7.5</v>
      </c>
      <c r="AA88" s="36" t="n">
        <v>9.199999999999999</v>
      </c>
      <c r="AB88" s="36" t="n">
        <v>8</v>
      </c>
      <c r="AC88" s="36" t="s">
        <v>1730</v>
      </c>
      <c r="AD88" s="36" t="n">
        <v>7.1</v>
      </c>
      <c r="AE88" s="36" t="n">
        <v>4.2</v>
      </c>
      <c r="AF88" s="36" t="s">
        <v>1730</v>
      </c>
      <c r="AG88" s="36" t="n">
        <v>7.2</v>
      </c>
      <c r="AH88" s="36" t="n">
        <v>7.2</v>
      </c>
      <c r="AI88" s="36" t="n">
        <v>4.2</v>
      </c>
      <c r="AJ88" s="36" t="n">
        <v>6.4</v>
      </c>
      <c r="AK88" s="36" t="n">
        <v>5.6</v>
      </c>
      <c r="AL88" s="36" t="n">
        <v>6.1</v>
      </c>
      <c r="AM88" s="36" t="n">
        <v>6.5</v>
      </c>
      <c r="AN88" s="36" t="n">
        <v>1</v>
      </c>
      <c r="AO88" s="36" t="s">
        <v>1730</v>
      </c>
      <c r="AP88" s="36" t="n">
        <v>9.1</v>
      </c>
      <c r="AQ88" s="36" t="n">
        <v>8.300000000000001</v>
      </c>
      <c r="AR88" s="36" t="n">
        <v>6.3</v>
      </c>
      <c r="AS88" s="36" t="n">
        <v>6.6</v>
      </c>
      <c r="AT88" s="36" t="n">
        <v>6.8</v>
      </c>
      <c r="AU88" s="36" t="n">
        <v>5</v>
      </c>
      <c r="AV88" s="36" t="n">
        <v>1</v>
      </c>
      <c r="AW88" s="36" t="n">
        <v>5.7</v>
      </c>
      <c r="AX88" s="36" t="n">
        <v>5.9</v>
      </c>
      <c r="AY88" s="36" t="n">
        <v>3</v>
      </c>
      <c r="AZ88" s="36" t="s">
        <v>1730</v>
      </c>
      <c r="BA88" s="36" t="s">
        <v>1730</v>
      </c>
      <c r="BB88" s="36" t="n">
        <v>3</v>
      </c>
      <c r="BC88" s="36" t="n">
        <v>7.5</v>
      </c>
      <c r="BD88" s="36" t="n">
        <v>8.199999999999999</v>
      </c>
      <c r="BE88" s="36" t="s">
        <v>1730</v>
      </c>
      <c r="BF88" s="36" t="n">
        <v>6.3</v>
      </c>
      <c r="BG88" s="36" t="n">
        <v>2.7</v>
      </c>
      <c r="BH88" s="36" t="n">
        <v>7</v>
      </c>
      <c r="BI88" s="36" t="n">
        <v>5.8</v>
      </c>
      <c r="BJ88" s="36" t="n">
        <v>8.1</v>
      </c>
      <c r="BK88" s="36" t="s">
        <v>1730</v>
      </c>
      <c r="BL88" s="36" t="n">
        <v>6.2</v>
      </c>
      <c r="BM88" s="36" t="n">
        <v>5</v>
      </c>
      <c r="BN88" s="36" t="s">
        <v>1897</v>
      </c>
      <c r="BO88" s="36" t="s">
        <v>2182</v>
      </c>
      <c r="BP88" s="36" t="s">
        <v>1730</v>
      </c>
      <c r="BQ88" s="36" t="s">
        <v>2191</v>
      </c>
      <c r="BR88" s="36" t="s">
        <v>2047</v>
      </c>
      <c r="BS88" s="36" t="s">
        <v>2047</v>
      </c>
      <c r="BT88" s="36" t="s">
        <v>2048</v>
      </c>
      <c r="BU88" s="36" t="s">
        <v>2049</v>
      </c>
      <c r="BV88" s="36" t="n">
        <v>5191</v>
      </c>
      <c r="BW88" s="36" t="s">
        <v>121</v>
      </c>
      <c r="BX88" s="36" t="s">
        <v>1797</v>
      </c>
      <c r="BY88" s="36" t="s">
        <v>1750</v>
      </c>
    </row>
    <row r="89" spans="1:77">
      <c r="A89" s="36" t="n">
        <v>413591</v>
      </c>
      <c r="B89" s="36" t="s">
        <v>850</v>
      </c>
      <c r="C89" s="36" t="s">
        <v>847</v>
      </c>
      <c r="D89" s="36">
        <f>VLOOKUP(C89,原始数据!$A$4:$B$133,2,0)</f>
        <v/>
      </c>
      <c r="E89" s="179" t="s">
        <v>1811</v>
      </c>
      <c r="F89" s="36" t="n">
        <v>5.5</v>
      </c>
      <c r="G89" s="36" t="n">
        <v>8.5</v>
      </c>
      <c r="H89" s="36" t="n">
        <v>8.1</v>
      </c>
      <c r="I89" s="36" t="n">
        <v>4.9</v>
      </c>
      <c r="J89" s="36" t="s">
        <v>1730</v>
      </c>
      <c r="K89" s="36" t="n">
        <v>6</v>
      </c>
      <c r="L89" s="36" t="s">
        <v>1730</v>
      </c>
      <c r="M89" s="36" t="n">
        <v>5.8</v>
      </c>
      <c r="N89" s="36" t="n">
        <v>3</v>
      </c>
      <c r="O89" s="36" t="n">
        <v>5.3</v>
      </c>
      <c r="P89" s="36" t="n">
        <v>8.5</v>
      </c>
      <c r="Q89" s="36" t="n">
        <v>6.9</v>
      </c>
      <c r="R89" s="36" t="n">
        <v>6.2</v>
      </c>
      <c r="S89" s="36" t="n">
        <v>4.9</v>
      </c>
      <c r="T89" s="36" t="n">
        <v>7.5</v>
      </c>
      <c r="U89" s="36" t="n">
        <v>6.1</v>
      </c>
      <c r="V89" s="36" t="s">
        <v>1730</v>
      </c>
      <c r="W89" s="36" t="s">
        <v>1730</v>
      </c>
      <c r="X89" s="36" t="n">
        <v>2.2</v>
      </c>
      <c r="Y89" s="36" t="n">
        <v>5.5</v>
      </c>
      <c r="Z89" s="36" t="n">
        <v>2.8</v>
      </c>
      <c r="AA89" s="36" t="n">
        <v>9.199999999999999</v>
      </c>
      <c r="AB89" s="36" t="n">
        <v>5.9</v>
      </c>
      <c r="AC89" s="36" t="s">
        <v>1730</v>
      </c>
      <c r="AD89" s="36" t="n">
        <v>1.5</v>
      </c>
      <c r="AE89" s="36" t="n">
        <v>5.5</v>
      </c>
      <c r="AF89" s="36" t="s">
        <v>1730</v>
      </c>
      <c r="AG89" s="36" t="n">
        <v>7.2</v>
      </c>
      <c r="AH89" s="36" t="n">
        <v>9.1</v>
      </c>
      <c r="AI89" s="36" t="n">
        <v>9.199999999999999</v>
      </c>
      <c r="AJ89" s="36" t="n">
        <v>4.5</v>
      </c>
      <c r="AK89" s="36" t="n">
        <v>4.4</v>
      </c>
      <c r="AL89" s="36" t="n">
        <v>3.1</v>
      </c>
      <c r="AM89" s="36" t="n">
        <v>6.5</v>
      </c>
      <c r="AN89" s="36" t="n">
        <v>6.5</v>
      </c>
      <c r="AO89" s="36" t="s">
        <v>1730</v>
      </c>
      <c r="AP89" s="36" t="n">
        <v>7.2</v>
      </c>
      <c r="AQ89" s="36" t="n">
        <v>4.1</v>
      </c>
      <c r="AR89" s="36" t="n">
        <v>4.4</v>
      </c>
      <c r="AS89" s="36" t="n">
        <v>6.5</v>
      </c>
      <c r="AT89" s="36" t="n">
        <v>5.4</v>
      </c>
      <c r="AU89" s="36" t="n">
        <v>4.2</v>
      </c>
      <c r="AV89" s="36" t="n">
        <v>4.9</v>
      </c>
      <c r="AW89" s="36" t="n">
        <v>1</v>
      </c>
      <c r="AX89" s="36" t="n">
        <v>9.6</v>
      </c>
      <c r="AY89" s="36" t="n">
        <v>4.8</v>
      </c>
      <c r="AZ89" s="36" t="s">
        <v>1730</v>
      </c>
      <c r="BA89" s="36" t="s">
        <v>1730</v>
      </c>
      <c r="BB89" s="36" t="n">
        <v>9.699999999999999</v>
      </c>
      <c r="BC89" s="36" t="n">
        <v>5.7</v>
      </c>
      <c r="BD89" s="36" t="n">
        <v>2.5</v>
      </c>
      <c r="BE89" s="36" t="s">
        <v>1730</v>
      </c>
      <c r="BF89" s="36" t="n">
        <v>5.4</v>
      </c>
      <c r="BG89" s="36" t="n">
        <v>3.3</v>
      </c>
      <c r="BH89" s="36" t="n">
        <v>6.8</v>
      </c>
      <c r="BI89" s="36" t="n">
        <v>2.5</v>
      </c>
      <c r="BJ89" s="36" t="n">
        <v>8.1</v>
      </c>
      <c r="BK89" s="36" t="s">
        <v>1730</v>
      </c>
      <c r="BL89" s="36" t="n">
        <v>4.8</v>
      </c>
      <c r="BM89" s="36" t="n">
        <v>5.1</v>
      </c>
      <c r="BN89" s="36" t="s">
        <v>2188</v>
      </c>
      <c r="BO89" s="36" t="s">
        <v>1798</v>
      </c>
      <c r="BP89" s="36" t="s">
        <v>1730</v>
      </c>
      <c r="BQ89" s="36" t="s">
        <v>1815</v>
      </c>
      <c r="BR89" s="36" t="s">
        <v>2050</v>
      </c>
      <c r="BS89" s="36" t="s">
        <v>2050</v>
      </c>
      <c r="BT89" s="36" t="s">
        <v>2051</v>
      </c>
      <c r="BU89" s="36" t="s">
        <v>2052</v>
      </c>
      <c r="BV89" s="36" t="n">
        <v>5360</v>
      </c>
      <c r="BW89" s="36" t="s">
        <v>121</v>
      </c>
      <c r="BX89" s="36" t="s">
        <v>1775</v>
      </c>
      <c r="BY89" s="36" t="s">
        <v>1905</v>
      </c>
    </row>
    <row r="90" spans="1:77">
      <c r="A90" s="36" t="n">
        <v>413591</v>
      </c>
      <c r="B90" s="36" t="s">
        <v>856</v>
      </c>
      <c r="C90" s="36" t="s">
        <v>853</v>
      </c>
      <c r="D90" s="36">
        <f>VLOOKUP(C90,原始数据!$A$4:$B$133,2,0)</f>
        <v/>
      </c>
      <c r="E90" s="179" t="s">
        <v>1876</v>
      </c>
      <c r="F90" s="36" t="n">
        <v>3.7</v>
      </c>
      <c r="G90" s="36" t="n">
        <v>8.5</v>
      </c>
      <c r="H90" s="36" t="n">
        <v>8.1</v>
      </c>
      <c r="I90" s="36" t="n">
        <v>5.9</v>
      </c>
      <c r="J90" s="36" t="s">
        <v>1730</v>
      </c>
      <c r="K90" s="36" t="n">
        <v>4.8</v>
      </c>
      <c r="L90" s="36" t="s">
        <v>1730</v>
      </c>
      <c r="M90" s="36" t="n">
        <v>3</v>
      </c>
      <c r="N90" s="36" t="n">
        <v>4.8</v>
      </c>
      <c r="O90" s="36" t="n">
        <v>7.1</v>
      </c>
      <c r="P90" s="36" t="n">
        <v>10</v>
      </c>
      <c r="Q90" s="36" t="n">
        <v>5</v>
      </c>
      <c r="R90" s="36" t="n">
        <v>7.2</v>
      </c>
      <c r="S90" s="36" t="n">
        <v>6.2</v>
      </c>
      <c r="T90" s="36" t="n">
        <v>5.9</v>
      </c>
      <c r="U90" s="36" t="n">
        <v>5.7</v>
      </c>
      <c r="V90" s="36" t="s">
        <v>1730</v>
      </c>
      <c r="W90" s="36" t="s">
        <v>1730</v>
      </c>
      <c r="X90" s="36" t="n">
        <v>6.9</v>
      </c>
      <c r="Y90" s="36" t="n">
        <v>1</v>
      </c>
      <c r="Z90" s="36" t="n">
        <v>4.7</v>
      </c>
      <c r="AA90" s="36" t="n">
        <v>9.199999999999999</v>
      </c>
      <c r="AB90" s="36" t="n">
        <v>5.9</v>
      </c>
      <c r="AC90" s="36" t="s">
        <v>1730</v>
      </c>
      <c r="AD90" s="36" t="n">
        <v>4.6</v>
      </c>
      <c r="AE90" s="36" t="n">
        <v>6.9</v>
      </c>
      <c r="AF90" s="36" t="s">
        <v>1730</v>
      </c>
      <c r="AG90" s="36" t="n">
        <v>5.5</v>
      </c>
      <c r="AH90" s="36" t="n">
        <v>9.1</v>
      </c>
      <c r="AI90" s="36" t="n">
        <v>9</v>
      </c>
      <c r="AJ90" s="36" t="n">
        <v>4.5</v>
      </c>
      <c r="AK90" s="36" t="n">
        <v>6.8</v>
      </c>
      <c r="AL90" s="36" t="n">
        <v>2.6</v>
      </c>
      <c r="AM90" s="36" t="n">
        <v>5.9</v>
      </c>
      <c r="AN90" s="36" t="n">
        <v>4.5</v>
      </c>
      <c r="AO90" s="36" t="s">
        <v>1730</v>
      </c>
      <c r="AP90" s="36" t="n">
        <v>6.6</v>
      </c>
      <c r="AQ90" s="36" t="n">
        <v>3.8</v>
      </c>
      <c r="AR90" s="36" t="n">
        <v>2.4</v>
      </c>
      <c r="AS90" s="36" t="n">
        <v>5</v>
      </c>
      <c r="AT90" s="36" t="n">
        <v>5.4</v>
      </c>
      <c r="AU90" s="36" t="n">
        <v>4.4</v>
      </c>
      <c r="AV90" s="36" t="n">
        <v>3.8</v>
      </c>
      <c r="AW90" s="36" t="n">
        <v>6.3</v>
      </c>
      <c r="AX90" s="36" t="n">
        <v>7.2</v>
      </c>
      <c r="AY90" s="36" t="n">
        <v>6.5</v>
      </c>
      <c r="AZ90" s="36" t="s">
        <v>1730</v>
      </c>
      <c r="BA90" s="36" t="s">
        <v>1730</v>
      </c>
      <c r="BB90" s="36" t="n">
        <v>3.5</v>
      </c>
      <c r="BC90" s="36" t="n">
        <v>5.7</v>
      </c>
      <c r="BD90" s="36" t="n">
        <v>4.4</v>
      </c>
      <c r="BE90" s="36" t="s">
        <v>1730</v>
      </c>
      <c r="BF90" s="36" t="n">
        <v>5.4</v>
      </c>
      <c r="BG90" s="36" t="n">
        <v>5.6</v>
      </c>
      <c r="BH90" s="36" t="n">
        <v>7.6</v>
      </c>
      <c r="BI90" s="36" t="n">
        <v>3.1</v>
      </c>
      <c r="BJ90" s="36" t="n">
        <v>6.5</v>
      </c>
      <c r="BK90" s="36" t="s">
        <v>1730</v>
      </c>
      <c r="BL90" s="36" t="n">
        <v>5.5</v>
      </c>
      <c r="BM90" s="36" t="n">
        <v>7.6</v>
      </c>
      <c r="BN90" s="36" t="s">
        <v>1897</v>
      </c>
      <c r="BO90" s="36" t="s">
        <v>2182</v>
      </c>
      <c r="BP90" s="36" t="s">
        <v>1730</v>
      </c>
      <c r="BQ90" s="36" t="s">
        <v>1815</v>
      </c>
      <c r="BR90" s="36" t="s">
        <v>2053</v>
      </c>
      <c r="BS90" s="36" t="s">
        <v>2053</v>
      </c>
      <c r="BT90" s="36" t="s">
        <v>2054</v>
      </c>
      <c r="BU90" s="36" t="s">
        <v>2055</v>
      </c>
      <c r="BV90" s="36" t="n">
        <v>6655</v>
      </c>
      <c r="BW90" s="36" t="s">
        <v>121</v>
      </c>
      <c r="BX90" s="36" t="s">
        <v>1810</v>
      </c>
      <c r="BY90" s="36" t="s">
        <v>1735</v>
      </c>
    </row>
    <row r="91" spans="1:77">
      <c r="A91" s="36" t="n">
        <v>413591</v>
      </c>
      <c r="B91" s="36" t="s">
        <v>862</v>
      </c>
      <c r="C91" s="36" t="s">
        <v>859</v>
      </c>
      <c r="D91" s="36">
        <f>VLOOKUP(C91,原始数据!$A$4:$B$133,2,0)</f>
        <v/>
      </c>
      <c r="E91" s="179" t="s">
        <v>1826</v>
      </c>
      <c r="F91" s="36" t="n">
        <v>5.5</v>
      </c>
      <c r="G91" s="36" t="n">
        <v>8.5</v>
      </c>
      <c r="H91" s="36" t="n">
        <v>8.1</v>
      </c>
      <c r="I91" s="36" t="n">
        <v>8.699999999999999</v>
      </c>
      <c r="J91" s="36" t="s">
        <v>1730</v>
      </c>
      <c r="K91" s="36" t="n">
        <v>6.6</v>
      </c>
      <c r="L91" s="36" t="s">
        <v>1730</v>
      </c>
      <c r="M91" s="36" t="n">
        <v>2.2</v>
      </c>
      <c r="N91" s="36" t="n">
        <v>4.8</v>
      </c>
      <c r="O91" s="36" t="n">
        <v>7.7</v>
      </c>
      <c r="P91" s="36" t="n">
        <v>8.5</v>
      </c>
      <c r="Q91" s="36" t="n">
        <v>5</v>
      </c>
      <c r="R91" s="36" t="n">
        <v>4.4</v>
      </c>
      <c r="S91" s="36" t="n">
        <v>6.8</v>
      </c>
      <c r="T91" s="36" t="n">
        <v>9.1</v>
      </c>
      <c r="U91" s="36" t="n">
        <v>5.5</v>
      </c>
      <c r="V91" s="36" t="s">
        <v>1730</v>
      </c>
      <c r="W91" s="36" t="s">
        <v>1730</v>
      </c>
      <c r="X91" s="36" t="n">
        <v>8.1</v>
      </c>
      <c r="Y91" s="36" t="n">
        <v>4.6</v>
      </c>
      <c r="Z91" s="36" t="n">
        <v>4.8</v>
      </c>
      <c r="AA91" s="36" t="n">
        <v>7.5</v>
      </c>
      <c r="AB91" s="36" t="n">
        <v>8.699999999999999</v>
      </c>
      <c r="AC91" s="36" t="s">
        <v>1730</v>
      </c>
      <c r="AD91" s="36" t="n">
        <v>8.300000000000001</v>
      </c>
      <c r="AE91" s="36" t="n">
        <v>7.6</v>
      </c>
      <c r="AF91" s="36" t="s">
        <v>1730</v>
      </c>
      <c r="AG91" s="36" t="n">
        <v>5.5</v>
      </c>
      <c r="AH91" s="36" t="n">
        <v>9.1</v>
      </c>
      <c r="AI91" s="36" t="n">
        <v>7.1</v>
      </c>
      <c r="AJ91" s="36" t="n">
        <v>6.4</v>
      </c>
      <c r="AK91" s="36" t="n">
        <v>5.6</v>
      </c>
      <c r="AL91" s="36" t="n">
        <v>6.5</v>
      </c>
      <c r="AM91" s="36" t="n">
        <v>8.9</v>
      </c>
      <c r="AN91" s="36" t="n">
        <v>2.5</v>
      </c>
      <c r="AO91" s="36" t="s">
        <v>1730</v>
      </c>
      <c r="AP91" s="36" t="n">
        <v>7.6</v>
      </c>
      <c r="AQ91" s="36" t="n">
        <v>9.1</v>
      </c>
      <c r="AR91" s="36" t="n">
        <v>10</v>
      </c>
      <c r="AS91" s="36" t="n">
        <v>4.9</v>
      </c>
      <c r="AT91" s="36" t="n">
        <v>6.8</v>
      </c>
      <c r="AU91" s="36" t="n">
        <v>7.2</v>
      </c>
      <c r="AV91" s="36" t="n">
        <v>3.2</v>
      </c>
      <c r="AW91" s="36" t="n">
        <v>8.300000000000001</v>
      </c>
      <c r="AX91" s="36" t="n">
        <v>10</v>
      </c>
      <c r="AY91" s="36" t="n">
        <v>6.5</v>
      </c>
      <c r="AZ91" s="36" t="s">
        <v>1730</v>
      </c>
      <c r="BA91" s="36" t="s">
        <v>1730</v>
      </c>
      <c r="BB91" s="36" t="n">
        <v>8.5</v>
      </c>
      <c r="BC91" s="36" t="n">
        <v>4</v>
      </c>
      <c r="BD91" s="36" t="n">
        <v>6.3</v>
      </c>
      <c r="BE91" s="36" t="s">
        <v>1730</v>
      </c>
      <c r="BF91" s="36" t="n">
        <v>7.8</v>
      </c>
      <c r="BG91" s="36" t="n">
        <v>5.6</v>
      </c>
      <c r="BH91" s="36" t="n">
        <v>10</v>
      </c>
      <c r="BI91" s="36" t="n">
        <v>8</v>
      </c>
      <c r="BJ91" s="36" t="n">
        <v>4.8</v>
      </c>
      <c r="BK91" s="36" t="s">
        <v>1730</v>
      </c>
      <c r="BL91" s="36" t="n">
        <v>9.1</v>
      </c>
      <c r="BM91" s="36" t="n">
        <v>7</v>
      </c>
      <c r="BN91" s="36" t="s">
        <v>1770</v>
      </c>
      <c r="BO91" s="36" t="s">
        <v>2182</v>
      </c>
      <c r="BP91" s="36" t="s">
        <v>1730</v>
      </c>
      <c r="BQ91" s="36" t="s">
        <v>2186</v>
      </c>
      <c r="BR91" s="36" t="s">
        <v>2056</v>
      </c>
      <c r="BS91" s="36" t="s">
        <v>2056</v>
      </c>
      <c r="BT91" s="36" t="s">
        <v>2057</v>
      </c>
      <c r="BU91" s="36" t="s">
        <v>2058</v>
      </c>
      <c r="BV91" s="36" t="n">
        <v>7076</v>
      </c>
      <c r="BW91" s="36" t="s">
        <v>335</v>
      </c>
      <c r="BX91" s="36" t="s">
        <v>1791</v>
      </c>
      <c r="BY91" s="36" t="s">
        <v>1798</v>
      </c>
    </row>
    <row r="92" spans="1:77">
      <c r="A92" s="36" t="n">
        <v>413591</v>
      </c>
      <c r="B92" s="36" t="s">
        <v>869</v>
      </c>
      <c r="C92" s="36" t="s">
        <v>866</v>
      </c>
      <c r="D92" s="36">
        <f>VLOOKUP(C92,原始数据!$A$4:$B$133,2,0)</f>
        <v/>
      </c>
      <c r="E92" s="179" t="s">
        <v>1826</v>
      </c>
      <c r="F92" s="36" t="n">
        <v>7.3</v>
      </c>
      <c r="G92" s="36" t="n">
        <v>10</v>
      </c>
      <c r="H92" s="36" t="n">
        <v>7.2</v>
      </c>
      <c r="I92" s="36" t="n">
        <v>5.6</v>
      </c>
      <c r="J92" s="36" t="s">
        <v>1730</v>
      </c>
      <c r="K92" s="36" t="n">
        <v>6</v>
      </c>
      <c r="L92" s="36" t="s">
        <v>1730</v>
      </c>
      <c r="M92" s="36" t="n">
        <v>1.5</v>
      </c>
      <c r="N92" s="36" t="n">
        <v>6.6</v>
      </c>
      <c r="O92" s="36" t="n">
        <v>7.7</v>
      </c>
      <c r="P92" s="36" t="n">
        <v>8.5</v>
      </c>
      <c r="Q92" s="36" t="n">
        <v>8.699999999999999</v>
      </c>
      <c r="R92" s="36" t="n">
        <v>7.2</v>
      </c>
      <c r="S92" s="36" t="n">
        <v>5.5</v>
      </c>
      <c r="T92" s="36" t="n">
        <v>5.9</v>
      </c>
      <c r="U92" s="36" t="n">
        <v>6.9</v>
      </c>
      <c r="V92" s="36" t="s">
        <v>1730</v>
      </c>
      <c r="W92" s="36" t="s">
        <v>1730</v>
      </c>
      <c r="X92" s="36" t="n">
        <v>5.2</v>
      </c>
      <c r="Y92" s="36" t="n">
        <v>6.4</v>
      </c>
      <c r="Z92" s="36" t="n">
        <v>5.6</v>
      </c>
      <c r="AA92" s="36" t="n">
        <v>5.7</v>
      </c>
      <c r="AB92" s="36" t="n">
        <v>4.5</v>
      </c>
      <c r="AC92" s="36" t="s">
        <v>1730</v>
      </c>
      <c r="AD92" s="36" t="n">
        <v>5.8</v>
      </c>
      <c r="AE92" s="36" t="n">
        <v>4.9</v>
      </c>
      <c r="AF92" s="36" t="s">
        <v>1730</v>
      </c>
      <c r="AG92" s="36" t="n">
        <v>8.800000000000001</v>
      </c>
      <c r="AH92" s="36" t="n">
        <v>7.2</v>
      </c>
      <c r="AI92" s="36" t="n">
        <v>10</v>
      </c>
      <c r="AJ92" s="36" t="n">
        <v>6.4</v>
      </c>
      <c r="AK92" s="36" t="n">
        <v>5.6</v>
      </c>
      <c r="AL92" s="36" t="n">
        <v>7.3</v>
      </c>
      <c r="AM92" s="36" t="n">
        <v>6.5</v>
      </c>
      <c r="AN92" s="36" t="n">
        <v>10</v>
      </c>
      <c r="AO92" s="36" t="s">
        <v>1730</v>
      </c>
      <c r="AP92" s="36" t="n">
        <v>6.3</v>
      </c>
      <c r="AQ92" s="36" t="n">
        <v>5.9</v>
      </c>
      <c r="AR92" s="36" t="n">
        <v>8.300000000000001</v>
      </c>
      <c r="AS92" s="36" t="n">
        <v>4.9</v>
      </c>
      <c r="AT92" s="36" t="n">
        <v>6.1</v>
      </c>
      <c r="AU92" s="36" t="n">
        <v>7</v>
      </c>
      <c r="AV92" s="36" t="n">
        <v>5.5</v>
      </c>
      <c r="AW92" s="36" t="n">
        <v>6.3</v>
      </c>
      <c r="AX92" s="36" t="n">
        <v>8</v>
      </c>
      <c r="AY92" s="36" t="n">
        <v>4.8</v>
      </c>
      <c r="AZ92" s="36" t="s">
        <v>1730</v>
      </c>
      <c r="BA92" s="36" t="s">
        <v>1730</v>
      </c>
      <c r="BB92" s="36" t="n">
        <v>6.3</v>
      </c>
      <c r="BC92" s="36" t="n">
        <v>5.7</v>
      </c>
      <c r="BD92" s="36" t="n">
        <v>4.4</v>
      </c>
      <c r="BE92" s="36" t="s">
        <v>1730</v>
      </c>
      <c r="BF92" s="36" t="n">
        <v>5.3</v>
      </c>
      <c r="BG92" s="36" t="n">
        <v>3.8</v>
      </c>
      <c r="BH92" s="36" t="n">
        <v>6.7</v>
      </c>
      <c r="BI92" s="36" t="n">
        <v>5.8</v>
      </c>
      <c r="BJ92" s="36" t="n">
        <v>3.1</v>
      </c>
      <c r="BK92" s="36" t="s">
        <v>1730</v>
      </c>
      <c r="BL92" s="36" t="n">
        <v>4.8</v>
      </c>
      <c r="BM92" s="36" t="n">
        <v>5.6</v>
      </c>
      <c r="BN92" s="36" t="s">
        <v>2183</v>
      </c>
      <c r="BO92" s="36" t="s">
        <v>2182</v>
      </c>
      <c r="BP92" s="36" t="s">
        <v>1730</v>
      </c>
      <c r="BQ92" s="36" t="s">
        <v>1775</v>
      </c>
      <c r="BR92" s="36" t="s">
        <v>2059</v>
      </c>
      <c r="BS92" s="36" t="s">
        <v>2059</v>
      </c>
      <c r="BT92" s="36" t="s">
        <v>2060</v>
      </c>
      <c r="BU92" s="36" t="s">
        <v>2061</v>
      </c>
      <c r="BV92" s="36" t="n">
        <v>4689</v>
      </c>
      <c r="BW92" s="36" t="s">
        <v>121</v>
      </c>
      <c r="BX92" s="36" t="s">
        <v>1897</v>
      </c>
      <c r="BY92" s="36" t="s">
        <v>1905</v>
      </c>
    </row>
    <row r="93" spans="1:77">
      <c r="A93" s="36" t="n">
        <v>413591</v>
      </c>
      <c r="B93" s="36" t="s">
        <v>876</v>
      </c>
      <c r="C93" s="36" t="s">
        <v>873</v>
      </c>
      <c r="D93" s="36">
        <f>VLOOKUP(C93,原始数据!$A$4:$B$133,2,0)</f>
        <v/>
      </c>
      <c r="E93" s="179" t="s">
        <v>1741</v>
      </c>
      <c r="F93" s="36" t="n">
        <v>3.7</v>
      </c>
      <c r="G93" s="36" t="n">
        <v>4.5</v>
      </c>
      <c r="H93" s="36" t="n">
        <v>8.1</v>
      </c>
      <c r="I93" s="36" t="n">
        <v>5.1</v>
      </c>
      <c r="J93" s="36" t="s">
        <v>1730</v>
      </c>
      <c r="K93" s="36" t="n">
        <v>3</v>
      </c>
      <c r="L93" s="36" t="s">
        <v>1730</v>
      </c>
      <c r="M93" s="36" t="n">
        <v>1</v>
      </c>
      <c r="N93" s="36" t="n">
        <v>4.8</v>
      </c>
      <c r="O93" s="36" t="n">
        <v>9.5</v>
      </c>
      <c r="P93" s="36" t="n">
        <v>10</v>
      </c>
      <c r="Q93" s="36" t="n">
        <v>8.699999999999999</v>
      </c>
      <c r="R93" s="36" t="n">
        <v>8.1</v>
      </c>
      <c r="S93" s="36" t="n">
        <v>1.7</v>
      </c>
      <c r="T93" s="36" t="n">
        <v>5.9</v>
      </c>
      <c r="U93" s="36" t="n">
        <v>5.6</v>
      </c>
      <c r="V93" s="36" t="s">
        <v>1730</v>
      </c>
      <c r="W93" s="36" t="s">
        <v>1730</v>
      </c>
      <c r="X93" s="36" t="n">
        <v>5.2</v>
      </c>
      <c r="Y93" s="36" t="n">
        <v>5.5</v>
      </c>
      <c r="Z93" s="36" t="n">
        <v>4.9</v>
      </c>
      <c r="AA93" s="36" t="n">
        <v>5.7</v>
      </c>
      <c r="AB93" s="36" t="n">
        <v>8.699999999999999</v>
      </c>
      <c r="AC93" s="36" t="s">
        <v>1730</v>
      </c>
      <c r="AD93" s="36" t="n">
        <v>7.1</v>
      </c>
      <c r="AE93" s="36" t="n">
        <v>4.2</v>
      </c>
      <c r="AF93" s="36" t="s">
        <v>1730</v>
      </c>
      <c r="AG93" s="36" t="n">
        <v>5.5</v>
      </c>
      <c r="AH93" s="36" t="n">
        <v>9.1</v>
      </c>
      <c r="AI93" s="36" t="n">
        <v>9</v>
      </c>
      <c r="AJ93" s="36" t="n">
        <v>6.4</v>
      </c>
      <c r="AK93" s="36" t="n">
        <v>5.6</v>
      </c>
      <c r="AL93" s="36" t="n">
        <v>6.3</v>
      </c>
      <c r="AM93" s="36" t="n">
        <v>5.9</v>
      </c>
      <c r="AN93" s="36" t="n">
        <v>8.5</v>
      </c>
      <c r="AO93" s="36" t="s">
        <v>1730</v>
      </c>
      <c r="AP93" s="36" t="n">
        <v>4.8</v>
      </c>
      <c r="AQ93" s="36" t="n">
        <v>7.4</v>
      </c>
      <c r="AR93" s="36" t="n">
        <v>6.3</v>
      </c>
      <c r="AS93" s="36" t="n">
        <v>2.7</v>
      </c>
      <c r="AT93" s="36" t="n">
        <v>9.4</v>
      </c>
      <c r="AU93" s="36" t="n">
        <v>8</v>
      </c>
      <c r="AV93" s="36" t="n">
        <v>2.6</v>
      </c>
      <c r="AW93" s="36" t="n">
        <v>8.9</v>
      </c>
      <c r="AX93" s="36" t="n">
        <v>10</v>
      </c>
      <c r="AY93" s="36" t="n">
        <v>6.5</v>
      </c>
      <c r="AZ93" s="36" t="s">
        <v>1730</v>
      </c>
      <c r="BA93" s="36" t="s">
        <v>1730</v>
      </c>
      <c r="BB93" s="36" t="n">
        <v>8</v>
      </c>
      <c r="BC93" s="36" t="n">
        <v>2.3</v>
      </c>
      <c r="BD93" s="36" t="n">
        <v>8.199999999999999</v>
      </c>
      <c r="BE93" s="36" t="s">
        <v>1730</v>
      </c>
      <c r="BF93" s="36" t="n">
        <v>9.199999999999999</v>
      </c>
      <c r="BG93" s="36" t="n">
        <v>2.1</v>
      </c>
      <c r="BH93" s="36" t="n">
        <v>5.8</v>
      </c>
      <c r="BI93" s="36" t="n">
        <v>5.8</v>
      </c>
      <c r="BJ93" s="36" t="n">
        <v>6.5</v>
      </c>
      <c r="BK93" s="36" t="s">
        <v>1730</v>
      </c>
      <c r="BL93" s="36" t="n">
        <v>6.2</v>
      </c>
      <c r="BM93" s="36" t="n">
        <v>5.1</v>
      </c>
      <c r="BN93" s="36" t="s">
        <v>1759</v>
      </c>
      <c r="BO93" s="36" t="s">
        <v>2184</v>
      </c>
      <c r="BP93" s="36" t="s">
        <v>1730</v>
      </c>
      <c r="BQ93" s="36" t="s">
        <v>1859</v>
      </c>
      <c r="BR93" s="36" t="s">
        <v>2062</v>
      </c>
      <c r="BS93" s="36" t="s">
        <v>2062</v>
      </c>
      <c r="BT93" s="36" t="s">
        <v>2063</v>
      </c>
      <c r="BU93" s="36" t="s">
        <v>2064</v>
      </c>
      <c r="BV93" s="36" t="n">
        <v>6192</v>
      </c>
      <c r="BW93" s="36" t="s">
        <v>121</v>
      </c>
      <c r="BX93" s="36" t="s">
        <v>1797</v>
      </c>
      <c r="BY93" s="36" t="s">
        <v>1740</v>
      </c>
    </row>
    <row r="94" spans="1:77">
      <c r="A94" s="36" t="n">
        <v>413591</v>
      </c>
      <c r="B94" s="36" t="s">
        <v>882</v>
      </c>
      <c r="C94" s="36" t="s">
        <v>879</v>
      </c>
      <c r="D94" s="36">
        <f>VLOOKUP(C94,原始数据!$A$4:$B$133,2,0)</f>
        <v/>
      </c>
      <c r="E94" s="179" t="s">
        <v>1746</v>
      </c>
      <c r="F94" s="36" t="n">
        <v>5.5</v>
      </c>
      <c r="G94" s="36" t="n">
        <v>2.5</v>
      </c>
      <c r="H94" s="36" t="n">
        <v>8.1</v>
      </c>
      <c r="I94" s="36" t="n">
        <v>6.4</v>
      </c>
      <c r="J94" s="36" t="s">
        <v>1730</v>
      </c>
      <c r="K94" s="36" t="n">
        <v>5.4</v>
      </c>
      <c r="L94" s="36" t="s">
        <v>1730</v>
      </c>
      <c r="M94" s="36" t="n">
        <v>3</v>
      </c>
      <c r="N94" s="36" t="n">
        <v>4.8</v>
      </c>
      <c r="O94" s="36" t="n">
        <v>7.7</v>
      </c>
      <c r="P94" s="36" t="n">
        <v>6.5</v>
      </c>
      <c r="Q94" s="36" t="n">
        <v>5</v>
      </c>
      <c r="R94" s="36" t="n">
        <v>5.3</v>
      </c>
      <c r="S94" s="36" t="n">
        <v>8.699999999999999</v>
      </c>
      <c r="T94" s="36" t="n">
        <v>7.5</v>
      </c>
      <c r="U94" s="36" t="n">
        <v>5.3</v>
      </c>
      <c r="V94" s="36" t="s">
        <v>1730</v>
      </c>
      <c r="W94" s="36" t="s">
        <v>1730</v>
      </c>
      <c r="X94" s="36" t="n">
        <v>6.9</v>
      </c>
      <c r="Y94" s="36" t="n">
        <v>4.6</v>
      </c>
      <c r="Z94" s="36" t="n">
        <v>2.9</v>
      </c>
      <c r="AA94" s="36" t="n">
        <v>7.5</v>
      </c>
      <c r="AB94" s="36" t="n">
        <v>8</v>
      </c>
      <c r="AC94" s="36" t="s">
        <v>1730</v>
      </c>
      <c r="AD94" s="36" t="n">
        <v>7.1</v>
      </c>
      <c r="AE94" s="36" t="n">
        <v>7.6</v>
      </c>
      <c r="AF94" s="36" t="s">
        <v>1730</v>
      </c>
      <c r="AG94" s="36" t="n">
        <v>3.8</v>
      </c>
      <c r="AH94" s="36" t="n">
        <v>8.1</v>
      </c>
      <c r="AI94" s="36" t="n">
        <v>3.9</v>
      </c>
      <c r="AJ94" s="36" t="n">
        <v>4.5</v>
      </c>
      <c r="AK94" s="36" t="n">
        <v>8</v>
      </c>
      <c r="AL94" s="36" t="n">
        <v>6.1</v>
      </c>
      <c r="AM94" s="36" t="n">
        <v>6.5</v>
      </c>
      <c r="AN94" s="36" t="n">
        <v>4.5</v>
      </c>
      <c r="AO94" s="36" t="s">
        <v>1730</v>
      </c>
      <c r="AP94" s="36" t="n">
        <v>6</v>
      </c>
      <c r="AQ94" s="36" t="n">
        <v>5.5</v>
      </c>
      <c r="AR94" s="36" t="n">
        <v>6.3</v>
      </c>
      <c r="AS94" s="36" t="n">
        <v>4.5</v>
      </c>
      <c r="AT94" s="36" t="n">
        <v>4.8</v>
      </c>
      <c r="AU94" s="36" t="n">
        <v>3.1</v>
      </c>
      <c r="AV94" s="36" t="n">
        <v>4.4</v>
      </c>
      <c r="AW94" s="36" t="n">
        <v>7.6</v>
      </c>
      <c r="AX94" s="36" t="n">
        <v>7.6</v>
      </c>
      <c r="AY94" s="36" t="n">
        <v>3</v>
      </c>
      <c r="AZ94" s="36" t="s">
        <v>1730</v>
      </c>
      <c r="BA94" s="36" t="s">
        <v>1730</v>
      </c>
      <c r="BB94" s="36" t="n">
        <v>4.6</v>
      </c>
      <c r="BC94" s="36" t="n">
        <v>4</v>
      </c>
      <c r="BD94" s="36" t="n">
        <v>2.5</v>
      </c>
      <c r="BE94" s="36" t="s">
        <v>1730</v>
      </c>
      <c r="BF94" s="36" t="n">
        <v>6.4</v>
      </c>
      <c r="BG94" s="36" t="n">
        <v>6.7</v>
      </c>
      <c r="BH94" s="36" t="n">
        <v>7.6</v>
      </c>
      <c r="BI94" s="36" t="n">
        <v>4.2</v>
      </c>
      <c r="BJ94" s="36" t="n">
        <v>3.1</v>
      </c>
      <c r="BK94" s="36" t="s">
        <v>1730</v>
      </c>
      <c r="BL94" s="36" t="n">
        <v>4.1</v>
      </c>
      <c r="BM94" s="36" t="n">
        <v>8.9</v>
      </c>
      <c r="BN94" s="36" t="s">
        <v>1897</v>
      </c>
      <c r="BO94" s="36" t="s">
        <v>2184</v>
      </c>
      <c r="BP94" s="36" t="s">
        <v>1730</v>
      </c>
      <c r="BQ94" s="36" t="s">
        <v>2184</v>
      </c>
      <c r="BR94" s="36" t="s">
        <v>2065</v>
      </c>
      <c r="BS94" s="36" t="s">
        <v>2065</v>
      </c>
      <c r="BT94" s="36" t="s">
        <v>2066</v>
      </c>
      <c r="BU94" s="36" t="s">
        <v>2067</v>
      </c>
      <c r="BV94" s="36" t="n">
        <v>6877</v>
      </c>
      <c r="BW94" s="36" t="s">
        <v>121</v>
      </c>
      <c r="BX94" s="36" t="s">
        <v>1734</v>
      </c>
      <c r="BY94" s="36" t="s">
        <v>1734</v>
      </c>
    </row>
    <row r="95" spans="1:77">
      <c r="A95" s="36" t="n">
        <v>413591</v>
      </c>
      <c r="B95" s="36" t="s">
        <v>888</v>
      </c>
      <c r="C95" s="36" t="s">
        <v>885</v>
      </c>
      <c r="D95" s="36">
        <f>VLOOKUP(C95,原始数据!$A$4:$B$133,2,0)</f>
        <v/>
      </c>
      <c r="E95" s="179" t="s">
        <v>1793</v>
      </c>
      <c r="F95" s="36" t="n">
        <v>7.3</v>
      </c>
      <c r="G95" s="36" t="n">
        <v>10</v>
      </c>
      <c r="H95" s="36" t="n">
        <v>5.3</v>
      </c>
      <c r="I95" s="36" t="n">
        <v>6.2</v>
      </c>
      <c r="J95" s="36" t="s">
        <v>1730</v>
      </c>
      <c r="K95" s="36" t="n">
        <v>6.6</v>
      </c>
      <c r="L95" s="36" t="s">
        <v>1730</v>
      </c>
      <c r="M95" s="36" t="n">
        <v>1.5</v>
      </c>
      <c r="N95" s="36" t="n">
        <v>3</v>
      </c>
      <c r="O95" s="36" t="n">
        <v>6.5</v>
      </c>
      <c r="P95" s="36" t="n">
        <v>10</v>
      </c>
      <c r="Q95" s="36" t="n">
        <v>8.699999999999999</v>
      </c>
      <c r="R95" s="36" t="n">
        <v>7.2</v>
      </c>
      <c r="S95" s="36" t="n">
        <v>5.5</v>
      </c>
      <c r="T95" s="36" t="n">
        <v>4.3</v>
      </c>
      <c r="U95" s="36" t="n">
        <v>6</v>
      </c>
      <c r="V95" s="36" t="s">
        <v>1730</v>
      </c>
      <c r="W95" s="36" t="s">
        <v>1730</v>
      </c>
      <c r="X95" s="36" t="n">
        <v>7.5</v>
      </c>
      <c r="Y95" s="36" t="n">
        <v>5.5</v>
      </c>
      <c r="Z95" s="36" t="n">
        <v>4.7</v>
      </c>
      <c r="AA95" s="36" t="n">
        <v>4</v>
      </c>
      <c r="AB95" s="36" t="n">
        <v>8.699999999999999</v>
      </c>
      <c r="AC95" s="36" t="s">
        <v>1730</v>
      </c>
      <c r="AD95" s="36" t="n">
        <v>5.8</v>
      </c>
      <c r="AE95" s="36" t="n">
        <v>6.2</v>
      </c>
      <c r="AF95" s="36" t="s">
        <v>1730</v>
      </c>
      <c r="AG95" s="36" t="n">
        <v>8.800000000000001</v>
      </c>
      <c r="AH95" s="36" t="n">
        <v>8.1</v>
      </c>
      <c r="AI95" s="36" t="n">
        <v>9.800000000000001</v>
      </c>
      <c r="AJ95" s="36" t="n">
        <v>6.4</v>
      </c>
      <c r="AK95" s="36" t="n">
        <v>6.8</v>
      </c>
      <c r="AL95" s="36" t="n">
        <v>7.2</v>
      </c>
      <c r="AM95" s="36" t="n">
        <v>6.5</v>
      </c>
      <c r="AN95" s="36" t="n">
        <v>4.5</v>
      </c>
      <c r="AO95" s="36" t="s">
        <v>1730</v>
      </c>
      <c r="AP95" s="36" t="n">
        <v>5.8</v>
      </c>
      <c r="AQ95" s="36" t="n">
        <v>4.7</v>
      </c>
      <c r="AR95" s="36" t="n">
        <v>4.4</v>
      </c>
      <c r="AS95" s="36" t="n">
        <v>5.5</v>
      </c>
      <c r="AT95" s="36" t="n">
        <v>8.1</v>
      </c>
      <c r="AU95" s="36" t="n">
        <v>8.300000000000001</v>
      </c>
      <c r="AV95" s="36" t="n">
        <v>3.8</v>
      </c>
      <c r="AW95" s="36" t="n">
        <v>7</v>
      </c>
      <c r="AX95" s="36" t="n">
        <v>6.9</v>
      </c>
      <c r="AY95" s="36" t="n">
        <v>6.5</v>
      </c>
      <c r="AZ95" s="36" t="s">
        <v>1730</v>
      </c>
      <c r="BA95" s="36" t="s">
        <v>1730</v>
      </c>
      <c r="BB95" s="36" t="n">
        <v>4.6</v>
      </c>
      <c r="BC95" s="36" t="n">
        <v>7.5</v>
      </c>
      <c r="BD95" s="36" t="n">
        <v>4.4</v>
      </c>
      <c r="BE95" s="36" t="s">
        <v>1730</v>
      </c>
      <c r="BF95" s="36" t="n">
        <v>8.699999999999999</v>
      </c>
      <c r="BG95" s="36" t="n">
        <v>6.7</v>
      </c>
      <c r="BH95" s="36" t="n">
        <v>5.3</v>
      </c>
      <c r="BI95" s="36" t="n">
        <v>6.3</v>
      </c>
      <c r="BJ95" s="36" t="n">
        <v>4.8</v>
      </c>
      <c r="BK95" s="36" t="s">
        <v>1730</v>
      </c>
      <c r="BL95" s="36" t="n">
        <v>6.9</v>
      </c>
      <c r="BM95" s="36" t="n">
        <v>6.7</v>
      </c>
      <c r="BN95" s="36" t="s">
        <v>1897</v>
      </c>
      <c r="BO95" s="36" t="s">
        <v>1739</v>
      </c>
      <c r="BP95" s="36" t="s">
        <v>1730</v>
      </c>
      <c r="BQ95" s="36" t="s">
        <v>1859</v>
      </c>
      <c r="BR95" s="36" t="s">
        <v>2068</v>
      </c>
      <c r="BS95" s="36" t="s">
        <v>2068</v>
      </c>
      <c r="BT95" s="36" t="s">
        <v>2069</v>
      </c>
      <c r="BU95" s="36" t="s">
        <v>2070</v>
      </c>
      <c r="BV95" s="36" t="n">
        <v>5585</v>
      </c>
      <c r="BW95" s="36" t="s">
        <v>121</v>
      </c>
      <c r="BX95" s="36" t="s">
        <v>1810</v>
      </c>
      <c r="BY95" s="36" t="s">
        <v>1750</v>
      </c>
    </row>
    <row r="96" spans="1:77">
      <c r="A96" s="36" t="n">
        <v>413591</v>
      </c>
      <c r="B96" s="36" t="s">
        <v>895</v>
      </c>
      <c r="C96" s="36" t="s">
        <v>892</v>
      </c>
      <c r="D96" s="36">
        <f>VLOOKUP(C96,原始数据!$A$4:$B$133,2,0)</f>
        <v/>
      </c>
      <c r="E96" s="179" t="s">
        <v>1766</v>
      </c>
      <c r="F96" s="36" t="n">
        <v>9.1</v>
      </c>
      <c r="G96" s="36" t="n">
        <v>6.5</v>
      </c>
      <c r="H96" s="36" t="n">
        <v>7.2</v>
      </c>
      <c r="I96" s="36" t="n">
        <v>6.1</v>
      </c>
      <c r="J96" s="36" t="s">
        <v>1730</v>
      </c>
      <c r="K96" s="36" t="n">
        <v>6</v>
      </c>
      <c r="L96" s="36" t="s">
        <v>1730</v>
      </c>
      <c r="M96" s="36" t="n">
        <v>4.4</v>
      </c>
      <c r="N96" s="36" t="n">
        <v>6.6</v>
      </c>
      <c r="O96" s="36" t="n">
        <v>8.300000000000001</v>
      </c>
      <c r="P96" s="36" t="n">
        <v>10</v>
      </c>
      <c r="Q96" s="36" t="n">
        <v>6.9</v>
      </c>
      <c r="R96" s="36" t="n">
        <v>3.4</v>
      </c>
      <c r="S96" s="36" t="n">
        <v>8.1</v>
      </c>
      <c r="T96" s="36" t="n">
        <v>7.5</v>
      </c>
      <c r="U96" s="36" t="n">
        <v>4.3</v>
      </c>
      <c r="V96" s="36" t="s">
        <v>1730</v>
      </c>
      <c r="W96" s="36" t="s">
        <v>1730</v>
      </c>
      <c r="X96" s="36" t="n">
        <v>5.8</v>
      </c>
      <c r="Y96" s="36" t="n">
        <v>6.4</v>
      </c>
      <c r="Z96" s="36" t="n">
        <v>6.5</v>
      </c>
      <c r="AA96" s="36" t="n">
        <v>7.5</v>
      </c>
      <c r="AB96" s="36" t="n">
        <v>3.8</v>
      </c>
      <c r="AC96" s="36" t="s">
        <v>1730</v>
      </c>
      <c r="AD96" s="36" t="n">
        <v>5.2</v>
      </c>
      <c r="AE96" s="36" t="n">
        <v>6.9</v>
      </c>
      <c r="AF96" s="36" t="s">
        <v>1730</v>
      </c>
      <c r="AG96" s="36" t="n">
        <v>5.5</v>
      </c>
      <c r="AH96" s="36" t="n">
        <v>6.2</v>
      </c>
      <c r="AI96" s="36" t="n">
        <v>6.8</v>
      </c>
      <c r="AJ96" s="36" t="n">
        <v>2.5</v>
      </c>
      <c r="AK96" s="36" t="n">
        <v>6.8</v>
      </c>
      <c r="AL96" s="36" t="n">
        <v>7</v>
      </c>
      <c r="AM96" s="36" t="n">
        <v>7.7</v>
      </c>
      <c r="AN96" s="36" t="n">
        <v>2.5</v>
      </c>
      <c r="AO96" s="36" t="s">
        <v>1730</v>
      </c>
      <c r="AP96" s="36" t="n">
        <v>5.2</v>
      </c>
      <c r="AQ96" s="36" t="n">
        <v>6.3</v>
      </c>
      <c r="AR96" s="36" t="n">
        <v>6.3</v>
      </c>
      <c r="AS96" s="36" t="n">
        <v>5.6</v>
      </c>
      <c r="AT96" s="36" t="n">
        <v>4.8</v>
      </c>
      <c r="AU96" s="36" t="n">
        <v>4.8</v>
      </c>
      <c r="AV96" s="36" t="n">
        <v>3.2</v>
      </c>
      <c r="AW96" s="36" t="n">
        <v>3.8</v>
      </c>
      <c r="AX96" s="36" t="n">
        <v>8.4</v>
      </c>
      <c r="AY96" s="36" t="n">
        <v>4.8</v>
      </c>
      <c r="AZ96" s="36" t="s">
        <v>1730</v>
      </c>
      <c r="BA96" s="36" t="s">
        <v>1730</v>
      </c>
      <c r="BB96" s="36" t="n">
        <v>7.4</v>
      </c>
      <c r="BC96" s="36" t="n">
        <v>5.7</v>
      </c>
      <c r="BD96" s="36" t="n">
        <v>6.3</v>
      </c>
      <c r="BE96" s="36" t="s">
        <v>1730</v>
      </c>
      <c r="BF96" s="36" t="n">
        <v>4.8</v>
      </c>
      <c r="BG96" s="36" t="n">
        <v>6.7</v>
      </c>
      <c r="BH96" s="36" t="n">
        <v>7</v>
      </c>
      <c r="BI96" s="36" t="n">
        <v>3.6</v>
      </c>
      <c r="BJ96" s="36" t="n">
        <v>6.5</v>
      </c>
      <c r="BK96" s="36" t="s">
        <v>1730</v>
      </c>
      <c r="BL96" s="36" t="n">
        <v>3.4</v>
      </c>
      <c r="BM96" s="36" t="n">
        <v>7.7</v>
      </c>
      <c r="BN96" s="36" t="s">
        <v>2183</v>
      </c>
      <c r="BO96" s="36" t="s">
        <v>2184</v>
      </c>
      <c r="BP96" s="36" t="s">
        <v>1730</v>
      </c>
      <c r="BQ96" s="36" t="s">
        <v>2184</v>
      </c>
      <c r="BR96" s="36" t="s">
        <v>2071</v>
      </c>
      <c r="BS96" s="36" t="s">
        <v>2071</v>
      </c>
      <c r="BT96" s="36" t="s">
        <v>2072</v>
      </c>
      <c r="BU96" s="36" t="s">
        <v>2073</v>
      </c>
      <c r="BV96" s="36" t="n">
        <v>5480</v>
      </c>
      <c r="BW96" s="36" t="s">
        <v>121</v>
      </c>
      <c r="BX96" s="36" t="s">
        <v>1782</v>
      </c>
      <c r="BY96" s="36" t="s">
        <v>1841</v>
      </c>
    </row>
    <row r="97" spans="1:77">
      <c r="A97" s="36" t="n">
        <v>413591</v>
      </c>
      <c r="B97" s="36" t="s">
        <v>901</v>
      </c>
      <c r="C97" s="36" t="s">
        <v>898</v>
      </c>
      <c r="D97" s="36">
        <f>VLOOKUP(C97,原始数据!$A$4:$B$133,2,0)</f>
        <v/>
      </c>
      <c r="E97" s="179" t="s">
        <v>1935</v>
      </c>
      <c r="F97" s="36" t="n">
        <v>5.5</v>
      </c>
      <c r="G97" s="36" t="n">
        <v>6.5</v>
      </c>
      <c r="H97" s="36" t="n">
        <v>6.2</v>
      </c>
      <c r="I97" s="36" t="n">
        <v>5.1</v>
      </c>
      <c r="J97" s="36" t="s">
        <v>1730</v>
      </c>
      <c r="K97" s="36" t="n">
        <v>4.2</v>
      </c>
      <c r="L97" s="36" t="s">
        <v>1730</v>
      </c>
      <c r="M97" s="36" t="n">
        <v>4.4</v>
      </c>
      <c r="N97" s="36" t="n">
        <v>4.8</v>
      </c>
      <c r="O97" s="36" t="n">
        <v>4.7</v>
      </c>
      <c r="P97" s="36" t="n">
        <v>2.5</v>
      </c>
      <c r="Q97" s="36" t="n">
        <v>6.9</v>
      </c>
      <c r="R97" s="36" t="n">
        <v>6.2</v>
      </c>
      <c r="S97" s="36" t="n">
        <v>4.3</v>
      </c>
      <c r="T97" s="36" t="n">
        <v>4.3</v>
      </c>
      <c r="U97" s="36" t="n">
        <v>5.2</v>
      </c>
      <c r="V97" s="36" t="s">
        <v>1730</v>
      </c>
      <c r="W97" s="36" t="s">
        <v>1730</v>
      </c>
      <c r="X97" s="36" t="n">
        <v>5.2</v>
      </c>
      <c r="Y97" s="36" t="n">
        <v>5.5</v>
      </c>
      <c r="Z97" s="36" t="n">
        <v>3.8</v>
      </c>
      <c r="AA97" s="36" t="n">
        <v>5.7</v>
      </c>
      <c r="AB97" s="36" t="n">
        <v>4.5</v>
      </c>
      <c r="AC97" s="36" t="s">
        <v>1730</v>
      </c>
      <c r="AD97" s="36" t="n">
        <v>5.8</v>
      </c>
      <c r="AE97" s="36" t="n">
        <v>4.9</v>
      </c>
      <c r="AF97" s="36" t="s">
        <v>1730</v>
      </c>
      <c r="AG97" s="36" t="n">
        <v>3.8</v>
      </c>
      <c r="AH97" s="36" t="n">
        <v>8.1</v>
      </c>
      <c r="AI97" s="36" t="n">
        <v>2.8</v>
      </c>
      <c r="AJ97" s="36" t="n">
        <v>6.4</v>
      </c>
      <c r="AK97" s="36" t="n">
        <v>3.2</v>
      </c>
      <c r="AL97" s="36" t="n">
        <v>5.9</v>
      </c>
      <c r="AM97" s="36" t="n">
        <v>4.8</v>
      </c>
      <c r="AN97" s="36" t="n">
        <v>2.5</v>
      </c>
      <c r="AO97" s="36" t="s">
        <v>1730</v>
      </c>
      <c r="AP97" s="36" t="n">
        <v>5.4</v>
      </c>
      <c r="AQ97" s="36" t="n">
        <v>8.6</v>
      </c>
      <c r="AR97" s="36" t="n">
        <v>8.300000000000001</v>
      </c>
      <c r="AS97" s="36" t="n">
        <v>3.8</v>
      </c>
      <c r="AT97" s="36" t="n">
        <v>5.4</v>
      </c>
      <c r="AU97" s="36" t="n">
        <v>7.6</v>
      </c>
      <c r="AV97" s="36" t="n">
        <v>4.9</v>
      </c>
      <c r="AW97" s="36" t="n">
        <v>6.3</v>
      </c>
      <c r="AX97" s="36" t="n">
        <v>6.9</v>
      </c>
      <c r="AY97" s="36" t="n">
        <v>8.199999999999999</v>
      </c>
      <c r="AZ97" s="36" t="s">
        <v>1730</v>
      </c>
      <c r="BA97" s="36" t="s">
        <v>1730</v>
      </c>
      <c r="BB97" s="36" t="n">
        <v>6.3</v>
      </c>
      <c r="BC97" s="36" t="n">
        <v>4</v>
      </c>
      <c r="BD97" s="36" t="n">
        <v>4.4</v>
      </c>
      <c r="BE97" s="36" t="s">
        <v>1730</v>
      </c>
      <c r="BF97" s="36" t="n">
        <v>4.7</v>
      </c>
      <c r="BG97" s="36" t="n">
        <v>3.8</v>
      </c>
      <c r="BH97" s="36" t="n">
        <v>5.8</v>
      </c>
      <c r="BI97" s="36" t="n">
        <v>5.2</v>
      </c>
      <c r="BJ97" s="36" t="n">
        <v>8.1</v>
      </c>
      <c r="BK97" s="36" t="s">
        <v>1730</v>
      </c>
      <c r="BL97" s="36" t="n">
        <v>5.5</v>
      </c>
      <c r="BM97" s="36" t="n">
        <v>3.7</v>
      </c>
      <c r="BN97" s="36" t="s">
        <v>1897</v>
      </c>
      <c r="BO97" s="36" t="s">
        <v>2182</v>
      </c>
      <c r="BP97" s="36" t="s">
        <v>1730</v>
      </c>
      <c r="BQ97" s="36" t="s">
        <v>1739</v>
      </c>
      <c r="BR97" s="36" t="s">
        <v>2074</v>
      </c>
      <c r="BS97" s="36" t="s">
        <v>2074</v>
      </c>
      <c r="BT97" s="36" t="s">
        <v>2075</v>
      </c>
      <c r="BU97" s="36" t="s">
        <v>2076</v>
      </c>
      <c r="BV97" s="36" t="n">
        <v>6722</v>
      </c>
      <c r="BW97" s="36" t="s">
        <v>121</v>
      </c>
      <c r="BX97" s="36" t="s">
        <v>1734</v>
      </c>
      <c r="BY97" s="36" t="s">
        <v>1798</v>
      </c>
    </row>
    <row r="98" spans="1:77">
      <c r="A98" s="36" t="n">
        <v>413591</v>
      </c>
      <c r="B98" s="36" t="s">
        <v>908</v>
      </c>
      <c r="C98" s="36" t="s">
        <v>905</v>
      </c>
      <c r="D98" s="36">
        <f>VLOOKUP(C98,原始数据!$A$4:$B$133,2,0)</f>
        <v/>
      </c>
      <c r="E98" s="179" t="s">
        <v>2046</v>
      </c>
      <c r="F98" s="36" t="n">
        <v>5.5</v>
      </c>
      <c r="G98" s="36" t="n">
        <v>6.5</v>
      </c>
      <c r="H98" s="36" t="n">
        <v>8.1</v>
      </c>
      <c r="I98" s="36" t="n">
        <v>4.5</v>
      </c>
      <c r="J98" s="36" t="s">
        <v>1730</v>
      </c>
      <c r="K98" s="36" t="n">
        <v>4.2</v>
      </c>
      <c r="L98" s="36" t="s">
        <v>1730</v>
      </c>
      <c r="M98" s="36" t="n">
        <v>2.2</v>
      </c>
      <c r="N98" s="36" t="n">
        <v>4.8</v>
      </c>
      <c r="O98" s="36" t="n">
        <v>4.7</v>
      </c>
      <c r="P98" s="36" t="n">
        <v>10</v>
      </c>
      <c r="Q98" s="36" t="n">
        <v>6.9</v>
      </c>
      <c r="R98" s="36" t="n">
        <v>8.1</v>
      </c>
      <c r="S98" s="36" t="n">
        <v>5.5</v>
      </c>
      <c r="T98" s="36" t="n">
        <v>7.5</v>
      </c>
      <c r="U98" s="36" t="n">
        <v>6.2</v>
      </c>
      <c r="V98" s="36" t="s">
        <v>1730</v>
      </c>
      <c r="W98" s="36" t="s">
        <v>1730</v>
      </c>
      <c r="X98" s="36" t="n">
        <v>6.3</v>
      </c>
      <c r="Y98" s="36" t="n">
        <v>7.3</v>
      </c>
      <c r="Z98" s="36" t="n">
        <v>3</v>
      </c>
      <c r="AA98" s="36" t="n">
        <v>2.3</v>
      </c>
      <c r="AB98" s="36" t="n">
        <v>5.9</v>
      </c>
      <c r="AC98" s="36" t="s">
        <v>1730</v>
      </c>
      <c r="AD98" s="36" t="n">
        <v>4</v>
      </c>
      <c r="AE98" s="36" t="n">
        <v>7.6</v>
      </c>
      <c r="AF98" s="36" t="s">
        <v>1730</v>
      </c>
      <c r="AG98" s="36" t="n">
        <v>8.800000000000001</v>
      </c>
      <c r="AH98" s="36" t="n">
        <v>9.1</v>
      </c>
      <c r="AI98" s="36" t="n">
        <v>9</v>
      </c>
      <c r="AJ98" s="36" t="n">
        <v>6.4</v>
      </c>
      <c r="AK98" s="36" t="n">
        <v>6.8</v>
      </c>
      <c r="AL98" s="36" t="n">
        <v>6.9</v>
      </c>
      <c r="AM98" s="36" t="n">
        <v>5.4</v>
      </c>
      <c r="AN98" s="36" t="n">
        <v>6.5</v>
      </c>
      <c r="AO98" s="36" t="s">
        <v>1730</v>
      </c>
      <c r="AP98" s="36" t="n">
        <v>3.6</v>
      </c>
      <c r="AQ98" s="36" t="n">
        <v>7.7</v>
      </c>
      <c r="AR98" s="36" t="n">
        <v>10</v>
      </c>
      <c r="AS98" s="36" t="n">
        <v>6.5</v>
      </c>
      <c r="AT98" s="36" t="n">
        <v>6.1</v>
      </c>
      <c r="AU98" s="36" t="n">
        <v>6.9</v>
      </c>
      <c r="AV98" s="36" t="n">
        <v>4.4</v>
      </c>
      <c r="AW98" s="36" t="n">
        <v>6.3</v>
      </c>
      <c r="AX98" s="36" t="n">
        <v>8</v>
      </c>
      <c r="AY98" s="36" t="n">
        <v>4.8</v>
      </c>
      <c r="AZ98" s="36" t="s">
        <v>1730</v>
      </c>
      <c r="BA98" s="36" t="s">
        <v>1730</v>
      </c>
      <c r="BB98" s="36" t="n">
        <v>7.4</v>
      </c>
      <c r="BC98" s="36" t="n">
        <v>2.3</v>
      </c>
      <c r="BD98" s="36" t="n">
        <v>4.4</v>
      </c>
      <c r="BE98" s="36" t="s">
        <v>1730</v>
      </c>
      <c r="BF98" s="36" t="n">
        <v>6.1</v>
      </c>
      <c r="BG98" s="36" t="n">
        <v>3.8</v>
      </c>
      <c r="BH98" s="36" t="n">
        <v>8.199999999999999</v>
      </c>
      <c r="BI98" s="36" t="n">
        <v>7.4</v>
      </c>
      <c r="BJ98" s="36" t="n">
        <v>6.5</v>
      </c>
      <c r="BK98" s="36" t="s">
        <v>1730</v>
      </c>
      <c r="BL98" s="36" t="n">
        <v>3.4</v>
      </c>
      <c r="BM98" s="36" t="n">
        <v>6.7</v>
      </c>
      <c r="BN98" s="36" t="s">
        <v>2188</v>
      </c>
      <c r="BO98" s="36" t="s">
        <v>2182</v>
      </c>
      <c r="BP98" s="36" t="s">
        <v>1730</v>
      </c>
      <c r="BQ98" s="36" t="s">
        <v>2184</v>
      </c>
      <c r="BR98" s="36" t="s">
        <v>2077</v>
      </c>
      <c r="BS98" s="36" t="s">
        <v>2077</v>
      </c>
      <c r="BT98" s="36" t="s">
        <v>2078</v>
      </c>
      <c r="BU98" s="36" t="s">
        <v>2079</v>
      </c>
      <c r="BV98" s="36" t="n">
        <v>4551</v>
      </c>
      <c r="BW98" s="36" t="s">
        <v>121</v>
      </c>
      <c r="BX98" s="36" t="s">
        <v>1815</v>
      </c>
      <c r="BY98" s="36" t="s">
        <v>1798</v>
      </c>
    </row>
    <row r="99" spans="1:77">
      <c r="A99" s="36" t="n">
        <v>413591</v>
      </c>
      <c r="B99" s="36" t="s">
        <v>916</v>
      </c>
      <c r="C99" s="36" t="s">
        <v>913</v>
      </c>
      <c r="D99" s="36">
        <f>VLOOKUP(C99,原始数据!$A$4:$B$133,2,0)</f>
        <v/>
      </c>
      <c r="E99" s="179" t="s">
        <v>2080</v>
      </c>
      <c r="F99" s="36" t="n">
        <v>7.3</v>
      </c>
      <c r="G99" s="36" t="n">
        <v>6.5</v>
      </c>
      <c r="H99" s="36" t="n">
        <v>5.3</v>
      </c>
      <c r="I99" s="36" t="n">
        <v>4</v>
      </c>
      <c r="J99" s="36" t="s">
        <v>1730</v>
      </c>
      <c r="K99" s="36" t="n">
        <v>3</v>
      </c>
      <c r="L99" s="36" t="s">
        <v>1730</v>
      </c>
      <c r="M99" s="36" t="n">
        <v>4.4</v>
      </c>
      <c r="N99" s="36" t="n">
        <v>3</v>
      </c>
      <c r="O99" s="36" t="n">
        <v>5.3</v>
      </c>
      <c r="P99" s="36" t="n">
        <v>8.5</v>
      </c>
      <c r="Q99" s="36" t="n">
        <v>6.9</v>
      </c>
      <c r="R99" s="36" t="n">
        <v>7.2</v>
      </c>
      <c r="S99" s="36" t="n">
        <v>4.3</v>
      </c>
      <c r="T99" s="36" t="n">
        <v>4.3</v>
      </c>
      <c r="U99" s="36" t="n">
        <v>7.9</v>
      </c>
      <c r="V99" s="36" t="s">
        <v>1730</v>
      </c>
      <c r="W99" s="36" t="s">
        <v>1730</v>
      </c>
      <c r="X99" s="36" t="n">
        <v>4</v>
      </c>
      <c r="Y99" s="36" t="n">
        <v>6.4</v>
      </c>
      <c r="Z99" s="36" t="n">
        <v>3</v>
      </c>
      <c r="AA99" s="36" t="n">
        <v>4</v>
      </c>
      <c r="AB99" s="36" t="n">
        <v>5.2</v>
      </c>
      <c r="AC99" s="36" t="s">
        <v>1730</v>
      </c>
      <c r="AD99" s="36" t="n">
        <v>7.7</v>
      </c>
      <c r="AE99" s="36" t="n">
        <v>6.2</v>
      </c>
      <c r="AF99" s="36" t="s">
        <v>1730</v>
      </c>
      <c r="AG99" s="36" t="n">
        <v>3.8</v>
      </c>
      <c r="AH99" s="36" t="n">
        <v>7.2</v>
      </c>
      <c r="AI99" s="36" t="n">
        <v>7.1</v>
      </c>
      <c r="AJ99" s="36" t="n">
        <v>4.5</v>
      </c>
      <c r="AK99" s="36" t="n">
        <v>4.4</v>
      </c>
      <c r="AL99" s="36" t="n">
        <v>8</v>
      </c>
      <c r="AM99" s="36" t="n">
        <v>8.300000000000001</v>
      </c>
      <c r="AN99" s="36" t="n">
        <v>4.5</v>
      </c>
      <c r="AO99" s="36" t="s">
        <v>1730</v>
      </c>
      <c r="AP99" s="36" t="n">
        <v>2.9</v>
      </c>
      <c r="AQ99" s="36" t="n">
        <v>4.9</v>
      </c>
      <c r="AR99" s="36" t="n">
        <v>6.3</v>
      </c>
      <c r="AS99" s="36" t="n">
        <v>4.5</v>
      </c>
      <c r="AT99" s="36" t="n">
        <v>4.8</v>
      </c>
      <c r="AU99" s="36" t="n">
        <v>4.2</v>
      </c>
      <c r="AV99" s="36" t="n">
        <v>5.5</v>
      </c>
      <c r="AW99" s="36" t="n">
        <v>7.6</v>
      </c>
      <c r="AX99" s="36" t="n">
        <v>8.699999999999999</v>
      </c>
      <c r="AY99" s="36" t="n">
        <v>3</v>
      </c>
      <c r="AZ99" s="36" t="s">
        <v>1730</v>
      </c>
      <c r="BA99" s="36" t="s">
        <v>1730</v>
      </c>
      <c r="BB99" s="36" t="n">
        <v>10</v>
      </c>
      <c r="BC99" s="36" t="n">
        <v>2.3</v>
      </c>
      <c r="BD99" s="36" t="n">
        <v>6.3</v>
      </c>
      <c r="BE99" s="36" t="s">
        <v>1730</v>
      </c>
      <c r="BF99" s="36" t="n">
        <v>4.7</v>
      </c>
      <c r="BG99" s="36" t="n">
        <v>1.5</v>
      </c>
      <c r="BH99" s="36" t="n">
        <v>3.4</v>
      </c>
      <c r="BI99" s="36" t="n">
        <v>4.2</v>
      </c>
      <c r="BJ99" s="36" t="n">
        <v>1.4</v>
      </c>
      <c r="BK99" s="36" t="s">
        <v>1730</v>
      </c>
      <c r="BL99" s="36" t="n">
        <v>2.6</v>
      </c>
      <c r="BM99" s="36" t="n">
        <v>2.7</v>
      </c>
      <c r="BN99" s="36" t="s">
        <v>1897</v>
      </c>
      <c r="BO99" s="36" t="s">
        <v>1739</v>
      </c>
      <c r="BP99" s="36" t="s">
        <v>1730</v>
      </c>
      <c r="BQ99" s="36" t="s">
        <v>1739</v>
      </c>
      <c r="BR99" s="36" t="s">
        <v>2081</v>
      </c>
      <c r="BS99" s="36" t="s">
        <v>2081</v>
      </c>
      <c r="BT99" s="36" t="s">
        <v>2082</v>
      </c>
      <c r="BU99" s="36" t="s">
        <v>2083</v>
      </c>
      <c r="BV99" s="36" t="n">
        <v>4821</v>
      </c>
      <c r="BW99" s="36" t="s">
        <v>121</v>
      </c>
      <c r="BX99" s="36" t="s">
        <v>1897</v>
      </c>
      <c r="BY99" s="36" t="s">
        <v>1765</v>
      </c>
    </row>
    <row r="100" spans="1:77">
      <c r="A100" s="36" t="n">
        <v>413591</v>
      </c>
      <c r="B100" s="36" t="s">
        <v>923</v>
      </c>
      <c r="C100" s="36" t="s">
        <v>920</v>
      </c>
      <c r="D100" s="36">
        <f>VLOOKUP(C100,原始数据!$A$4:$B$133,2,0)</f>
        <v/>
      </c>
      <c r="E100" s="179" t="s">
        <v>1771</v>
      </c>
      <c r="F100" s="36" t="n">
        <v>7.3</v>
      </c>
      <c r="G100" s="36" t="n">
        <v>8.5</v>
      </c>
      <c r="H100" s="36" t="n">
        <v>6.2</v>
      </c>
      <c r="I100" s="36" t="n">
        <v>3.5</v>
      </c>
      <c r="J100" s="36" t="s">
        <v>1730</v>
      </c>
      <c r="K100" s="36" t="n">
        <v>6</v>
      </c>
      <c r="L100" s="36" t="s">
        <v>1730</v>
      </c>
      <c r="M100" s="36" t="n">
        <v>4.4</v>
      </c>
      <c r="N100" s="36" t="n">
        <v>6.6</v>
      </c>
      <c r="O100" s="36" t="n">
        <v>4.7</v>
      </c>
      <c r="P100" s="36" t="n">
        <v>10</v>
      </c>
      <c r="Q100" s="36" t="n">
        <v>6.9</v>
      </c>
      <c r="R100" s="36" t="n">
        <v>4.4</v>
      </c>
      <c r="S100" s="36" t="n">
        <v>3.6</v>
      </c>
      <c r="T100" s="36" t="n">
        <v>7.5</v>
      </c>
      <c r="U100" s="36" t="n">
        <v>3.6</v>
      </c>
      <c r="V100" s="36" t="s">
        <v>1730</v>
      </c>
      <c r="W100" s="36" t="s">
        <v>1730</v>
      </c>
      <c r="X100" s="36" t="n">
        <v>6.9</v>
      </c>
      <c r="Y100" s="36" t="n">
        <v>1</v>
      </c>
      <c r="Z100" s="36" t="n">
        <v>4.7</v>
      </c>
      <c r="AA100" s="36" t="n">
        <v>4</v>
      </c>
      <c r="AB100" s="36" t="n">
        <v>5.2</v>
      </c>
      <c r="AC100" s="36" t="s">
        <v>1730</v>
      </c>
      <c r="AD100" s="36" t="n">
        <v>2.2</v>
      </c>
      <c r="AE100" s="36" t="n">
        <v>2.8</v>
      </c>
      <c r="AF100" s="36" t="s">
        <v>1730</v>
      </c>
      <c r="AG100" s="36" t="n">
        <v>7.2</v>
      </c>
      <c r="AH100" s="36" t="n">
        <v>8.1</v>
      </c>
      <c r="AI100" s="36" t="n">
        <v>9</v>
      </c>
      <c r="AJ100" s="36" t="n">
        <v>6.4</v>
      </c>
      <c r="AK100" s="36" t="n">
        <v>5.6</v>
      </c>
      <c r="AL100" s="36" t="n">
        <v>2.1</v>
      </c>
      <c r="AM100" s="36" t="n">
        <v>5.4</v>
      </c>
      <c r="AN100" s="36" t="n">
        <v>4.5</v>
      </c>
      <c r="AO100" s="36" t="s">
        <v>1730</v>
      </c>
      <c r="AP100" s="36" t="n">
        <v>5.4</v>
      </c>
      <c r="AQ100" s="36" t="n">
        <v>5.5</v>
      </c>
      <c r="AR100" s="36" t="n">
        <v>6.3</v>
      </c>
      <c r="AS100" s="36" t="n">
        <v>4.5</v>
      </c>
      <c r="AT100" s="36" t="n">
        <v>6.1</v>
      </c>
      <c r="AU100" s="36" t="n">
        <v>4.5</v>
      </c>
      <c r="AV100" s="36" t="n">
        <v>3.2</v>
      </c>
      <c r="AW100" s="36" t="n">
        <v>1.8</v>
      </c>
      <c r="AX100" s="36" t="n">
        <v>7.5</v>
      </c>
      <c r="AY100" s="36" t="n">
        <v>4.8</v>
      </c>
      <c r="AZ100" s="36" t="s">
        <v>1730</v>
      </c>
      <c r="BA100" s="36" t="s">
        <v>1730</v>
      </c>
      <c r="BB100" s="36" t="n">
        <v>7.4</v>
      </c>
      <c r="BC100" s="36" t="n">
        <v>4</v>
      </c>
      <c r="BD100" s="36" t="n">
        <v>4.4</v>
      </c>
      <c r="BE100" s="36" t="s">
        <v>1730</v>
      </c>
      <c r="BF100" s="36" t="n">
        <v>5</v>
      </c>
      <c r="BG100" s="36" t="n">
        <v>2.1</v>
      </c>
      <c r="BH100" s="36" t="n">
        <v>7.6</v>
      </c>
      <c r="BI100" s="36" t="n">
        <v>3.1</v>
      </c>
      <c r="BJ100" s="36" t="n">
        <v>8.1</v>
      </c>
      <c r="BK100" s="36" t="s">
        <v>1730</v>
      </c>
      <c r="BL100" s="36" t="n">
        <v>3.4</v>
      </c>
      <c r="BM100" s="36" t="n">
        <v>4.1</v>
      </c>
      <c r="BN100" s="36" t="s">
        <v>2189</v>
      </c>
      <c r="BO100" s="36" t="s">
        <v>2184</v>
      </c>
      <c r="BP100" s="36" t="s">
        <v>1730</v>
      </c>
      <c r="BQ100" s="36" t="s">
        <v>2191</v>
      </c>
      <c r="BR100" s="36" t="s">
        <v>2084</v>
      </c>
      <c r="BS100" s="36" t="s">
        <v>2084</v>
      </c>
      <c r="BT100" s="36" t="s">
        <v>2085</v>
      </c>
      <c r="BU100" s="36" t="s">
        <v>2086</v>
      </c>
      <c r="BV100" s="36" t="n">
        <v>3885</v>
      </c>
      <c r="BW100" s="36" t="s">
        <v>121</v>
      </c>
      <c r="BX100" s="36" t="s">
        <v>1739</v>
      </c>
      <c r="BY100" s="36" t="s">
        <v>1765</v>
      </c>
    </row>
    <row r="101" spans="1:77">
      <c r="A101" s="36" t="n">
        <v>413591</v>
      </c>
      <c r="B101" s="36" t="s">
        <v>929</v>
      </c>
      <c r="C101" s="36" t="s">
        <v>926</v>
      </c>
      <c r="D101" s="36">
        <f>VLOOKUP(C101,原始数据!$A$4:$B$133,2,0)</f>
        <v/>
      </c>
      <c r="E101" s="179" t="s">
        <v>1799</v>
      </c>
      <c r="F101" s="36" t="n">
        <v>7.3</v>
      </c>
      <c r="G101" s="36" t="n">
        <v>8.5</v>
      </c>
      <c r="H101" s="36" t="n">
        <v>9.1</v>
      </c>
      <c r="I101" s="36" t="n">
        <v>4.7</v>
      </c>
      <c r="J101" s="36" t="s">
        <v>1730</v>
      </c>
      <c r="K101" s="36" t="n">
        <v>4.2</v>
      </c>
      <c r="L101" s="36" t="s">
        <v>1730</v>
      </c>
      <c r="M101" s="36" t="n">
        <v>5.8</v>
      </c>
      <c r="N101" s="36" t="n">
        <v>6.6</v>
      </c>
      <c r="O101" s="36" t="n">
        <v>7.1</v>
      </c>
      <c r="P101" s="36" t="n">
        <v>10</v>
      </c>
      <c r="Q101" s="36" t="n">
        <v>6.9</v>
      </c>
      <c r="R101" s="36" t="n">
        <v>6.2</v>
      </c>
      <c r="S101" s="36" t="n">
        <v>6.8</v>
      </c>
      <c r="T101" s="36" t="n">
        <v>5.9</v>
      </c>
      <c r="U101" s="36" t="n">
        <v>8.300000000000001</v>
      </c>
      <c r="V101" s="36" t="s">
        <v>1730</v>
      </c>
      <c r="W101" s="36" t="s">
        <v>1730</v>
      </c>
      <c r="X101" s="36" t="n">
        <v>3.4</v>
      </c>
      <c r="Y101" s="36" t="n">
        <v>4.6</v>
      </c>
      <c r="Z101" s="36" t="n">
        <v>4.6</v>
      </c>
      <c r="AA101" s="36" t="n">
        <v>4</v>
      </c>
      <c r="AB101" s="36" t="n">
        <v>5.9</v>
      </c>
      <c r="AC101" s="36" t="s">
        <v>1730</v>
      </c>
      <c r="AD101" s="36" t="n">
        <v>5.8</v>
      </c>
      <c r="AE101" s="36" t="n">
        <v>6.9</v>
      </c>
      <c r="AF101" s="36" t="s">
        <v>1730</v>
      </c>
      <c r="AG101" s="36" t="n">
        <v>5.5</v>
      </c>
      <c r="AH101" s="36" t="n">
        <v>6.2</v>
      </c>
      <c r="AI101" s="36" t="n">
        <v>9</v>
      </c>
      <c r="AJ101" s="36" t="n">
        <v>8.4</v>
      </c>
      <c r="AK101" s="36" t="n">
        <v>9.300000000000001</v>
      </c>
      <c r="AL101" s="36" t="n">
        <v>5.8</v>
      </c>
      <c r="AM101" s="36" t="n">
        <v>8.9</v>
      </c>
      <c r="AN101" s="36" t="n">
        <v>4.5</v>
      </c>
      <c r="AO101" s="36" t="s">
        <v>1730</v>
      </c>
      <c r="AP101" s="36" t="n">
        <v>5.6</v>
      </c>
      <c r="AQ101" s="36" t="n">
        <v>5.7</v>
      </c>
      <c r="AR101" s="36" t="n">
        <v>6.3</v>
      </c>
      <c r="AS101" s="36" t="n">
        <v>6.3</v>
      </c>
      <c r="AT101" s="36" t="n">
        <v>7.4</v>
      </c>
      <c r="AU101" s="36" t="n">
        <v>5.5</v>
      </c>
      <c r="AV101" s="36" t="n">
        <v>6.6</v>
      </c>
      <c r="AW101" s="36" t="n">
        <v>5.1</v>
      </c>
      <c r="AX101" s="36" t="n">
        <v>7.2</v>
      </c>
      <c r="AY101" s="36" t="n">
        <v>6.5</v>
      </c>
      <c r="AZ101" s="36" t="s">
        <v>1730</v>
      </c>
      <c r="BA101" s="36" t="s">
        <v>1730</v>
      </c>
      <c r="BB101" s="36" t="n">
        <v>6.3</v>
      </c>
      <c r="BC101" s="36" t="n">
        <v>5.7</v>
      </c>
      <c r="BD101" s="36" t="n">
        <v>2.5</v>
      </c>
      <c r="BE101" s="36" t="s">
        <v>1730</v>
      </c>
      <c r="BF101" s="36" t="n">
        <v>6.3</v>
      </c>
      <c r="BG101" s="36" t="n">
        <v>6.7</v>
      </c>
      <c r="BH101" s="36" t="n">
        <v>4</v>
      </c>
      <c r="BI101" s="36" t="n">
        <v>3.1</v>
      </c>
      <c r="BJ101" s="36" t="n">
        <v>4.8</v>
      </c>
      <c r="BK101" s="36" t="s">
        <v>1730</v>
      </c>
      <c r="BL101" s="36" t="n">
        <v>2.6</v>
      </c>
      <c r="BM101" s="36" t="n">
        <v>10</v>
      </c>
      <c r="BN101" s="36" t="s">
        <v>2188</v>
      </c>
      <c r="BO101" s="36" t="s">
        <v>1739</v>
      </c>
      <c r="BP101" s="36" t="s">
        <v>1730</v>
      </c>
      <c r="BQ101" s="36" t="s">
        <v>1775</v>
      </c>
      <c r="BR101" s="36" t="s">
        <v>2087</v>
      </c>
      <c r="BS101" s="36" t="s">
        <v>2087</v>
      </c>
      <c r="BT101" s="36" t="s">
        <v>2088</v>
      </c>
      <c r="BU101" s="36" t="s">
        <v>2089</v>
      </c>
      <c r="BV101" s="36" t="n">
        <v>4008</v>
      </c>
      <c r="BW101" s="36" t="s">
        <v>121</v>
      </c>
      <c r="BX101" s="36" t="s">
        <v>1739</v>
      </c>
      <c r="BY101" s="36" t="s">
        <v>1792</v>
      </c>
    </row>
    <row r="102" spans="1:77">
      <c r="A102" s="36" t="n">
        <v>413591</v>
      </c>
      <c r="B102" s="36" t="s">
        <v>936</v>
      </c>
      <c r="C102" s="36" t="s">
        <v>933</v>
      </c>
      <c r="D102" s="36">
        <f>VLOOKUP(C102,原始数据!$A$4:$B$133,2,0)</f>
        <v/>
      </c>
      <c r="E102" s="179" t="s">
        <v>1766</v>
      </c>
      <c r="F102" s="36" t="n">
        <v>7.3</v>
      </c>
      <c r="G102" s="36" t="n">
        <v>8.5</v>
      </c>
      <c r="H102" s="36" t="n">
        <v>8.1</v>
      </c>
      <c r="I102" s="36" t="n">
        <v>6.1</v>
      </c>
      <c r="J102" s="36" t="s">
        <v>1730</v>
      </c>
      <c r="K102" s="36" t="n">
        <v>6.6</v>
      </c>
      <c r="L102" s="36" t="s">
        <v>1730</v>
      </c>
      <c r="M102" s="36" t="n">
        <v>3.7</v>
      </c>
      <c r="N102" s="36" t="n">
        <v>6.6</v>
      </c>
      <c r="O102" s="36" t="n">
        <v>5.9</v>
      </c>
      <c r="P102" s="36" t="n">
        <v>10</v>
      </c>
      <c r="Q102" s="36" t="n">
        <v>5</v>
      </c>
      <c r="R102" s="36" t="n">
        <v>8.1</v>
      </c>
      <c r="S102" s="36" t="n">
        <v>6.8</v>
      </c>
      <c r="T102" s="36" t="n">
        <v>7.5</v>
      </c>
      <c r="U102" s="36" t="n">
        <v>6.2</v>
      </c>
      <c r="V102" s="36" t="s">
        <v>1730</v>
      </c>
      <c r="W102" s="36" t="s">
        <v>1730</v>
      </c>
      <c r="X102" s="36" t="n">
        <v>5.2</v>
      </c>
      <c r="Y102" s="36" t="n">
        <v>7.3</v>
      </c>
      <c r="Z102" s="36" t="n">
        <v>4.6</v>
      </c>
      <c r="AA102" s="36" t="n">
        <v>4</v>
      </c>
      <c r="AB102" s="36" t="n">
        <v>5.9</v>
      </c>
      <c r="AC102" s="36" t="s">
        <v>1730</v>
      </c>
      <c r="AD102" s="36" t="n">
        <v>6.4</v>
      </c>
      <c r="AE102" s="36" t="n">
        <v>5.5</v>
      </c>
      <c r="AF102" s="36" t="s">
        <v>1730</v>
      </c>
      <c r="AG102" s="36" t="n">
        <v>7.2</v>
      </c>
      <c r="AH102" s="36" t="n">
        <v>9.1</v>
      </c>
      <c r="AI102" s="36" t="n">
        <v>9</v>
      </c>
      <c r="AJ102" s="36" t="n">
        <v>6.4</v>
      </c>
      <c r="AK102" s="36" t="n">
        <v>8</v>
      </c>
      <c r="AL102" s="36" t="n">
        <v>7.8</v>
      </c>
      <c r="AM102" s="36" t="n">
        <v>5.9</v>
      </c>
      <c r="AN102" s="36" t="n">
        <v>4.5</v>
      </c>
      <c r="AO102" s="36" t="s">
        <v>1730</v>
      </c>
      <c r="AP102" s="36" t="n">
        <v>5.8</v>
      </c>
      <c r="AQ102" s="36" t="n">
        <v>3.1</v>
      </c>
      <c r="AR102" s="36" t="n">
        <v>4.4</v>
      </c>
      <c r="AS102" s="36" t="n">
        <v>5.5</v>
      </c>
      <c r="AT102" s="36" t="n">
        <v>6.8</v>
      </c>
      <c r="AU102" s="36" t="n">
        <v>8.199999999999999</v>
      </c>
      <c r="AV102" s="36" t="n">
        <v>3.8</v>
      </c>
      <c r="AW102" s="36" t="n">
        <v>6.3</v>
      </c>
      <c r="AX102" s="36" t="n">
        <v>7.8</v>
      </c>
      <c r="AY102" s="36" t="n">
        <v>10</v>
      </c>
      <c r="AZ102" s="36" t="s">
        <v>1730</v>
      </c>
      <c r="BA102" s="36" t="s">
        <v>1730</v>
      </c>
      <c r="BB102" s="36" t="n">
        <v>5.8</v>
      </c>
      <c r="BC102" s="36" t="n">
        <v>5.7</v>
      </c>
      <c r="BD102" s="36" t="n">
        <v>2.5</v>
      </c>
      <c r="BE102" s="36" t="s">
        <v>1730</v>
      </c>
      <c r="BF102" s="36" t="n">
        <v>6.1</v>
      </c>
      <c r="BG102" s="36" t="n">
        <v>4.4</v>
      </c>
      <c r="BH102" s="36" t="n">
        <v>6.7</v>
      </c>
      <c r="BI102" s="36" t="n">
        <v>6.3</v>
      </c>
      <c r="BJ102" s="36" t="n">
        <v>1.4</v>
      </c>
      <c r="BK102" s="36" t="s">
        <v>1730</v>
      </c>
      <c r="BL102" s="36" t="n">
        <v>5.5</v>
      </c>
      <c r="BM102" s="36" t="n">
        <v>7.6</v>
      </c>
      <c r="BN102" s="36" t="s">
        <v>1897</v>
      </c>
      <c r="BO102" s="36" t="s">
        <v>2184</v>
      </c>
      <c r="BP102" s="36" t="s">
        <v>1730</v>
      </c>
      <c r="BQ102" s="36" t="s">
        <v>1775</v>
      </c>
      <c r="BR102" s="36" t="s">
        <v>2090</v>
      </c>
      <c r="BS102" s="36" t="s">
        <v>2090</v>
      </c>
      <c r="BT102" s="36" t="s">
        <v>2091</v>
      </c>
      <c r="BU102" s="36" t="s">
        <v>2092</v>
      </c>
      <c r="BV102" s="36" t="n">
        <v>5329</v>
      </c>
      <c r="BW102" s="36" t="s">
        <v>121</v>
      </c>
      <c r="BX102" s="36" t="s">
        <v>1810</v>
      </c>
      <c r="BY102" s="36" t="s">
        <v>1735</v>
      </c>
    </row>
    <row r="103" spans="1:77">
      <c r="A103" s="36" t="n">
        <v>413591</v>
      </c>
      <c r="B103" s="36" t="s">
        <v>941</v>
      </c>
      <c r="C103" s="36" t="s">
        <v>939</v>
      </c>
      <c r="D103" s="36">
        <f>VLOOKUP(C103,原始数据!$A$4:$B$133,2,0)</f>
        <v/>
      </c>
      <c r="E103" s="179" t="s">
        <v>1799</v>
      </c>
      <c r="F103" s="36" t="n">
        <v>3.7</v>
      </c>
      <c r="G103" s="36" t="n">
        <v>10</v>
      </c>
      <c r="H103" s="36" t="n">
        <v>6.2</v>
      </c>
      <c r="I103" s="36" t="n">
        <v>5.2</v>
      </c>
      <c r="J103" s="36" t="s">
        <v>1730</v>
      </c>
      <c r="K103" s="36" t="n">
        <v>3.6</v>
      </c>
      <c r="L103" s="36" t="s">
        <v>1730</v>
      </c>
      <c r="M103" s="36" t="n">
        <v>8</v>
      </c>
      <c r="N103" s="36" t="n">
        <v>3</v>
      </c>
      <c r="O103" s="36" t="n">
        <v>6.5</v>
      </c>
      <c r="P103" s="36" t="n">
        <v>10</v>
      </c>
      <c r="Q103" s="36" t="n">
        <v>8.699999999999999</v>
      </c>
      <c r="R103" s="36" t="n">
        <v>5.3</v>
      </c>
      <c r="S103" s="36" t="n">
        <v>2.4</v>
      </c>
      <c r="T103" s="36" t="n">
        <v>7.5</v>
      </c>
      <c r="U103" s="36" t="n">
        <v>7.4</v>
      </c>
      <c r="V103" s="36" t="s">
        <v>1730</v>
      </c>
      <c r="W103" s="36" t="s">
        <v>1730</v>
      </c>
      <c r="X103" s="36" t="n">
        <v>6.9</v>
      </c>
      <c r="Y103" s="36" t="n">
        <v>7.3</v>
      </c>
      <c r="Z103" s="36" t="n">
        <v>4.8</v>
      </c>
      <c r="AA103" s="36" t="n">
        <v>7.5</v>
      </c>
      <c r="AB103" s="36" t="n">
        <v>5.9</v>
      </c>
      <c r="AC103" s="36" t="s">
        <v>1730</v>
      </c>
      <c r="AD103" s="36" t="n">
        <v>6.4</v>
      </c>
      <c r="AE103" s="36" t="n">
        <v>4.2</v>
      </c>
      <c r="AF103" s="36" t="s">
        <v>1730</v>
      </c>
      <c r="AG103" s="36" t="n">
        <v>3.8</v>
      </c>
      <c r="AH103" s="36" t="n">
        <v>7.2</v>
      </c>
      <c r="AI103" s="36" t="n">
        <v>10</v>
      </c>
      <c r="AJ103" s="36" t="n">
        <v>6.4</v>
      </c>
      <c r="AK103" s="36" t="n">
        <v>6.8</v>
      </c>
      <c r="AL103" s="36" t="n">
        <v>6.3</v>
      </c>
      <c r="AM103" s="36" t="n">
        <v>4.8</v>
      </c>
      <c r="AN103" s="36" t="n">
        <v>8.5</v>
      </c>
      <c r="AO103" s="36" t="s">
        <v>1730</v>
      </c>
      <c r="AP103" s="36" t="n">
        <v>6</v>
      </c>
      <c r="AQ103" s="36" t="n">
        <v>6.2</v>
      </c>
      <c r="AR103" s="36" t="n">
        <v>8.300000000000001</v>
      </c>
      <c r="AS103" s="36" t="n">
        <v>5.3</v>
      </c>
      <c r="AT103" s="36" t="n">
        <v>5.4</v>
      </c>
      <c r="AU103" s="36" t="n">
        <v>4.8</v>
      </c>
      <c r="AV103" s="36" t="n">
        <v>10</v>
      </c>
      <c r="AW103" s="36" t="n">
        <v>7</v>
      </c>
      <c r="AX103" s="36" t="n">
        <v>9.199999999999999</v>
      </c>
      <c r="AY103" s="36" t="n">
        <v>3</v>
      </c>
      <c r="AZ103" s="36" t="s">
        <v>1730</v>
      </c>
      <c r="BA103" s="36" t="s">
        <v>1730</v>
      </c>
      <c r="BB103" s="36" t="n">
        <v>9.699999999999999</v>
      </c>
      <c r="BC103" s="36" t="n">
        <v>4</v>
      </c>
      <c r="BD103" s="36" t="n">
        <v>8.199999999999999</v>
      </c>
      <c r="BE103" s="36" t="s">
        <v>1730</v>
      </c>
      <c r="BF103" s="36" t="n">
        <v>5.2</v>
      </c>
      <c r="BG103" s="36" t="n">
        <v>1</v>
      </c>
      <c r="BH103" s="36" t="n">
        <v>7.6</v>
      </c>
      <c r="BI103" s="36" t="n">
        <v>3.6</v>
      </c>
      <c r="BJ103" s="36" t="n">
        <v>3.1</v>
      </c>
      <c r="BK103" s="36" t="s">
        <v>1730</v>
      </c>
      <c r="BL103" s="36" t="n">
        <v>7.6</v>
      </c>
      <c r="BM103" s="36" t="n">
        <v>4.2</v>
      </c>
      <c r="BN103" s="36" t="s">
        <v>1897</v>
      </c>
      <c r="BO103" s="36" t="s">
        <v>2184</v>
      </c>
      <c r="BP103" s="36" t="s">
        <v>1730</v>
      </c>
      <c r="BQ103" s="36" t="s">
        <v>1739</v>
      </c>
      <c r="BR103" s="36" t="s">
        <v>2093</v>
      </c>
      <c r="BS103" s="36" t="s">
        <v>2093</v>
      </c>
      <c r="BT103" s="36" t="s">
        <v>2094</v>
      </c>
      <c r="BU103" s="36" t="s">
        <v>2095</v>
      </c>
      <c r="BV103" s="36" t="n">
        <v>3998</v>
      </c>
      <c r="BW103" s="36" t="s">
        <v>121</v>
      </c>
      <c r="BX103" s="36" t="s">
        <v>1810</v>
      </c>
      <c r="BY103" s="36" t="s">
        <v>1783</v>
      </c>
    </row>
    <row r="104" spans="1:77">
      <c r="A104" s="36" t="n">
        <v>413591</v>
      </c>
      <c r="B104" s="36" t="s">
        <v>948</v>
      </c>
      <c r="C104" s="36" t="s">
        <v>945</v>
      </c>
      <c r="D104" s="36">
        <f>VLOOKUP(C104,原始数据!$A$4:$B$133,2,0)</f>
        <v/>
      </c>
      <c r="E104" s="179" t="s">
        <v>2080</v>
      </c>
      <c r="F104" s="36" t="n">
        <v>1.9</v>
      </c>
      <c r="G104" s="36" t="n">
        <v>2.5</v>
      </c>
      <c r="H104" s="36" t="n">
        <v>9.1</v>
      </c>
      <c r="I104" s="36" t="n">
        <v>4.6</v>
      </c>
      <c r="J104" s="36" t="s">
        <v>1730</v>
      </c>
      <c r="K104" s="36" t="n">
        <v>6</v>
      </c>
      <c r="L104" s="36" t="s">
        <v>1730</v>
      </c>
      <c r="M104" s="36" t="n">
        <v>5.8</v>
      </c>
      <c r="N104" s="36" t="n">
        <v>6.6</v>
      </c>
      <c r="O104" s="36" t="n">
        <v>6.5</v>
      </c>
      <c r="P104" s="36" t="n">
        <v>8.5</v>
      </c>
      <c r="Q104" s="36" t="n">
        <v>6.9</v>
      </c>
      <c r="R104" s="36" t="n">
        <v>1.6</v>
      </c>
      <c r="S104" s="36" t="n">
        <v>3</v>
      </c>
      <c r="T104" s="36" t="n">
        <v>7.5</v>
      </c>
      <c r="U104" s="36" t="n">
        <v>2.1</v>
      </c>
      <c r="V104" s="36" t="s">
        <v>1730</v>
      </c>
      <c r="W104" s="36" t="s">
        <v>1730</v>
      </c>
      <c r="X104" s="36" t="n">
        <v>4</v>
      </c>
      <c r="Y104" s="36" t="n">
        <v>6.4</v>
      </c>
      <c r="Z104" s="36" t="n">
        <v>4.7</v>
      </c>
      <c r="AA104" s="36" t="n">
        <v>5.7</v>
      </c>
      <c r="AB104" s="36" t="n">
        <v>4.5</v>
      </c>
      <c r="AC104" s="36" t="s">
        <v>1730</v>
      </c>
      <c r="AD104" s="36" t="n">
        <v>4.6</v>
      </c>
      <c r="AE104" s="36" t="n">
        <v>6.2</v>
      </c>
      <c r="AF104" s="36" t="s">
        <v>1730</v>
      </c>
      <c r="AG104" s="36" t="n">
        <v>3.8</v>
      </c>
      <c r="AH104" s="36" t="n">
        <v>1.6</v>
      </c>
      <c r="AI104" s="36" t="n">
        <v>5</v>
      </c>
      <c r="AJ104" s="36" t="n">
        <v>4.5</v>
      </c>
      <c r="AK104" s="36" t="n">
        <v>5.6</v>
      </c>
      <c r="AL104" s="36" t="n">
        <v>4.5</v>
      </c>
      <c r="AM104" s="36" t="n">
        <v>5.9</v>
      </c>
      <c r="AN104" s="36" t="n">
        <v>4.5</v>
      </c>
      <c r="AO104" s="36" t="s">
        <v>1730</v>
      </c>
      <c r="AP104" s="36" t="n">
        <v>5.3</v>
      </c>
      <c r="AQ104" s="36" t="n">
        <v>5.1</v>
      </c>
      <c r="AR104" s="36" t="n">
        <v>6.3</v>
      </c>
      <c r="AS104" s="36" t="n">
        <v>5.2</v>
      </c>
      <c r="AT104" s="36" t="n">
        <v>1.4</v>
      </c>
      <c r="AU104" s="36" t="n">
        <v>4.3</v>
      </c>
      <c r="AV104" s="36" t="n">
        <v>2.6</v>
      </c>
      <c r="AW104" s="36" t="n">
        <v>6.3</v>
      </c>
      <c r="AX104" s="36" t="n">
        <v>4.4</v>
      </c>
      <c r="AY104" s="36" t="n">
        <v>6.5</v>
      </c>
      <c r="AZ104" s="36" t="s">
        <v>1730</v>
      </c>
      <c r="BA104" s="36" t="s">
        <v>1730</v>
      </c>
      <c r="BB104" s="36" t="n">
        <v>6.3</v>
      </c>
      <c r="BC104" s="36" t="n">
        <v>4</v>
      </c>
      <c r="BD104" s="36" t="n">
        <v>4.4</v>
      </c>
      <c r="BE104" s="36" t="s">
        <v>1730</v>
      </c>
      <c r="BF104" s="36" t="n">
        <v>2.5</v>
      </c>
      <c r="BG104" s="36" t="n">
        <v>5</v>
      </c>
      <c r="BH104" s="36" t="n">
        <v>7.8</v>
      </c>
      <c r="BI104" s="36" t="n">
        <v>1</v>
      </c>
      <c r="BJ104" s="36" t="n">
        <v>4.8</v>
      </c>
      <c r="BK104" s="36" t="s">
        <v>1730</v>
      </c>
      <c r="BL104" s="36" t="n">
        <v>5.5</v>
      </c>
      <c r="BM104" s="36" t="n">
        <v>7.2</v>
      </c>
      <c r="BN104" s="36" t="s">
        <v>1897</v>
      </c>
      <c r="BO104" s="36" t="s">
        <v>1798</v>
      </c>
      <c r="BP104" s="36" t="s">
        <v>1730</v>
      </c>
      <c r="BQ104" s="36" t="s">
        <v>2190</v>
      </c>
      <c r="BR104" s="36" t="s">
        <v>2096</v>
      </c>
      <c r="BS104" s="36" t="s">
        <v>2096</v>
      </c>
      <c r="BT104" s="36" t="s">
        <v>2097</v>
      </c>
      <c r="BU104" s="36" t="s">
        <v>2098</v>
      </c>
      <c r="BV104" s="36" t="n">
        <v>6667</v>
      </c>
      <c r="BW104" s="36" t="s">
        <v>121</v>
      </c>
      <c r="BX104" s="36" t="s">
        <v>1931</v>
      </c>
      <c r="BY104" s="36" t="s">
        <v>1798</v>
      </c>
    </row>
    <row r="105" spans="1:77">
      <c r="A105" s="36" t="n">
        <v>413591</v>
      </c>
      <c r="B105" s="36" t="s">
        <v>957</v>
      </c>
      <c r="C105" s="36" t="s">
        <v>954</v>
      </c>
      <c r="D105" s="36">
        <f>VLOOKUP(C105,原始数据!$A$4:$B$133,2,0)</f>
        <v/>
      </c>
      <c r="E105" s="179" t="s">
        <v>1880</v>
      </c>
      <c r="F105" s="36" t="n">
        <v>7.3</v>
      </c>
      <c r="G105" s="36" t="n">
        <v>8.5</v>
      </c>
      <c r="H105" s="36" t="n">
        <v>7.2</v>
      </c>
      <c r="I105" s="36" t="n">
        <v>7.2</v>
      </c>
      <c r="J105" s="36" t="s">
        <v>1730</v>
      </c>
      <c r="K105" s="36" t="n">
        <v>7.2</v>
      </c>
      <c r="L105" s="36" t="s">
        <v>1730</v>
      </c>
      <c r="M105" s="36" t="n">
        <v>5.8</v>
      </c>
      <c r="N105" s="36" t="n">
        <v>6.6</v>
      </c>
      <c r="O105" s="36" t="n">
        <v>7.7</v>
      </c>
      <c r="P105" s="36" t="n">
        <v>10</v>
      </c>
      <c r="Q105" s="36" t="n">
        <v>6.9</v>
      </c>
      <c r="R105" s="36" t="n">
        <v>8.1</v>
      </c>
      <c r="S105" s="36" t="n">
        <v>9.300000000000001</v>
      </c>
      <c r="T105" s="36" t="n">
        <v>5.9</v>
      </c>
      <c r="U105" s="36" t="n">
        <v>6.2</v>
      </c>
      <c r="V105" s="36" t="s">
        <v>1730</v>
      </c>
      <c r="W105" s="36" t="s">
        <v>1730</v>
      </c>
      <c r="X105" s="36" t="n">
        <v>8.699999999999999</v>
      </c>
      <c r="Y105" s="36" t="n">
        <v>7.3</v>
      </c>
      <c r="Z105" s="36" t="n">
        <v>6.5</v>
      </c>
      <c r="AA105" s="36" t="n">
        <v>9.199999999999999</v>
      </c>
      <c r="AB105" s="36" t="n">
        <v>8</v>
      </c>
      <c r="AC105" s="36" t="s">
        <v>1730</v>
      </c>
      <c r="AD105" s="36" t="n">
        <v>7.1</v>
      </c>
      <c r="AE105" s="36" t="n">
        <v>7.6</v>
      </c>
      <c r="AF105" s="36" t="s">
        <v>1730</v>
      </c>
      <c r="AG105" s="36" t="n">
        <v>5.5</v>
      </c>
      <c r="AH105" s="36" t="n">
        <v>9.1</v>
      </c>
      <c r="AI105" s="36" t="n">
        <v>10</v>
      </c>
      <c r="AJ105" s="36" t="n">
        <v>8.4</v>
      </c>
      <c r="AK105" s="36" t="n">
        <v>6.8</v>
      </c>
      <c r="AL105" s="36" t="n">
        <v>7.8</v>
      </c>
      <c r="AM105" s="36" t="n">
        <v>7.1</v>
      </c>
      <c r="AN105" s="36" t="n">
        <v>6.5</v>
      </c>
      <c r="AO105" s="36" t="s">
        <v>1730</v>
      </c>
      <c r="AP105" s="36" t="n">
        <v>9.9</v>
      </c>
      <c r="AQ105" s="36" t="n">
        <v>5.5</v>
      </c>
      <c r="AR105" s="36" t="n">
        <v>6.3</v>
      </c>
      <c r="AS105" s="36" t="n">
        <v>6.7</v>
      </c>
      <c r="AT105" s="36" t="n">
        <v>8.800000000000001</v>
      </c>
      <c r="AU105" s="36" t="n">
        <v>7.9</v>
      </c>
      <c r="AV105" s="36" t="n">
        <v>2.6</v>
      </c>
      <c r="AW105" s="36" t="n">
        <v>6.3</v>
      </c>
      <c r="AX105" s="36" t="n">
        <v>10</v>
      </c>
      <c r="AY105" s="36" t="n">
        <v>6.5</v>
      </c>
      <c r="AZ105" s="36" t="s">
        <v>1730</v>
      </c>
      <c r="BA105" s="36" t="s">
        <v>1730</v>
      </c>
      <c r="BB105" s="36" t="n">
        <v>8.5</v>
      </c>
      <c r="BC105" s="36" t="n">
        <v>7.5</v>
      </c>
      <c r="BD105" s="36" t="n">
        <v>4.4</v>
      </c>
      <c r="BE105" s="36" t="s">
        <v>1730</v>
      </c>
      <c r="BF105" s="36" t="n">
        <v>8.699999999999999</v>
      </c>
      <c r="BG105" s="36" t="n">
        <v>8.5</v>
      </c>
      <c r="BH105" s="36" t="n">
        <v>7.7</v>
      </c>
      <c r="BI105" s="36" t="n">
        <v>7.4</v>
      </c>
      <c r="BJ105" s="36" t="n">
        <v>3.1</v>
      </c>
      <c r="BK105" s="36" t="s">
        <v>1730</v>
      </c>
      <c r="BL105" s="36" t="n">
        <v>6.2</v>
      </c>
      <c r="BM105" s="36" t="n">
        <v>8.699999999999999</v>
      </c>
      <c r="BN105" s="36" t="s">
        <v>2188</v>
      </c>
      <c r="BO105" s="36" t="s">
        <v>2184</v>
      </c>
      <c r="BP105" s="36" t="s">
        <v>1730</v>
      </c>
      <c r="BQ105" s="36" t="s">
        <v>1859</v>
      </c>
      <c r="BR105" s="36" t="s">
        <v>2099</v>
      </c>
      <c r="BS105" s="36" t="s">
        <v>2099</v>
      </c>
      <c r="BT105" s="36" t="s">
        <v>2100</v>
      </c>
      <c r="BU105" s="36" t="s">
        <v>2101</v>
      </c>
      <c r="BV105" s="36" t="n">
        <v>5375</v>
      </c>
      <c r="BW105" s="36" t="s">
        <v>121</v>
      </c>
      <c r="BX105" s="36" t="s">
        <v>1775</v>
      </c>
      <c r="BY105" s="36" t="s">
        <v>1770</v>
      </c>
    </row>
    <row r="106" spans="1:77">
      <c r="A106" s="36" t="n">
        <v>413591</v>
      </c>
      <c r="B106" s="36" t="s">
        <v>965</v>
      </c>
      <c r="C106" s="36" t="s">
        <v>962</v>
      </c>
      <c r="D106" s="36">
        <f>VLOOKUP(C106,原始数据!$A$4:$B$133,2,0)</f>
        <v/>
      </c>
      <c r="E106" s="179" t="s">
        <v>2102</v>
      </c>
      <c r="F106" s="36" t="n">
        <v>5.5</v>
      </c>
      <c r="G106" s="36" t="n">
        <v>10</v>
      </c>
      <c r="H106" s="36" t="n">
        <v>6.2</v>
      </c>
      <c r="I106" s="36" t="n">
        <v>6.8</v>
      </c>
      <c r="J106" s="36" t="s">
        <v>1730</v>
      </c>
      <c r="K106" s="36" t="n">
        <v>1</v>
      </c>
      <c r="L106" s="36" t="s">
        <v>1730</v>
      </c>
      <c r="M106" s="36" t="n">
        <v>3</v>
      </c>
      <c r="N106" s="36" t="n">
        <v>8.4</v>
      </c>
      <c r="O106" s="36" t="n">
        <v>1.7</v>
      </c>
      <c r="P106" s="36" t="n">
        <v>8.5</v>
      </c>
      <c r="Q106" s="36" t="n">
        <v>5</v>
      </c>
      <c r="R106" s="36" t="n">
        <v>3.4</v>
      </c>
      <c r="S106" s="36" t="n">
        <v>3</v>
      </c>
      <c r="T106" s="36" t="n">
        <v>2.7</v>
      </c>
      <c r="U106" s="36" t="n">
        <v>3.4</v>
      </c>
      <c r="V106" s="36" t="s">
        <v>1730</v>
      </c>
      <c r="W106" s="36" t="s">
        <v>1730</v>
      </c>
      <c r="X106" s="36" t="n">
        <v>5.2</v>
      </c>
      <c r="Y106" s="36" t="n">
        <v>5.5</v>
      </c>
      <c r="Z106" s="36" t="n">
        <v>5.6</v>
      </c>
      <c r="AA106" s="36" t="n">
        <v>5.7</v>
      </c>
      <c r="AB106" s="36" t="n">
        <v>3.1</v>
      </c>
      <c r="AC106" s="36" t="s">
        <v>1730</v>
      </c>
      <c r="AD106" s="36" t="n">
        <v>5.2</v>
      </c>
      <c r="AE106" s="36" t="n">
        <v>5.5</v>
      </c>
      <c r="AF106" s="36" t="s">
        <v>1730</v>
      </c>
      <c r="AG106" s="36" t="n">
        <v>5.5</v>
      </c>
      <c r="AH106" s="36" t="n">
        <v>7.2</v>
      </c>
      <c r="AI106" s="36" t="n">
        <v>10</v>
      </c>
      <c r="AJ106" s="36" t="n">
        <v>4.5</v>
      </c>
      <c r="AK106" s="36" t="n">
        <v>8</v>
      </c>
      <c r="AL106" s="36" t="n">
        <v>5.3</v>
      </c>
      <c r="AM106" s="36" t="n">
        <v>5.4</v>
      </c>
      <c r="AN106" s="36" t="n">
        <v>8.5</v>
      </c>
      <c r="AO106" s="36" t="s">
        <v>1730</v>
      </c>
      <c r="AP106" s="36" t="n">
        <v>2.7</v>
      </c>
      <c r="AQ106" s="36" t="n">
        <v>7.4</v>
      </c>
      <c r="AR106" s="36" t="n">
        <v>8.300000000000001</v>
      </c>
      <c r="AS106" s="36" t="n">
        <v>4.3</v>
      </c>
      <c r="AT106" s="36" t="n">
        <v>1</v>
      </c>
      <c r="AU106" s="36" t="n">
        <v>4.7</v>
      </c>
      <c r="AV106" s="36" t="n">
        <v>3.8</v>
      </c>
      <c r="AW106" s="36" t="n">
        <v>5.1</v>
      </c>
      <c r="AX106" s="36" t="n">
        <v>3.6</v>
      </c>
      <c r="AY106" s="36" t="n">
        <v>6.5</v>
      </c>
      <c r="AZ106" s="36" t="s">
        <v>1730</v>
      </c>
      <c r="BA106" s="36" t="s">
        <v>1730</v>
      </c>
      <c r="BB106" s="36" t="n">
        <v>4.1</v>
      </c>
      <c r="BC106" s="36" t="n">
        <v>4</v>
      </c>
      <c r="BD106" s="36" t="n">
        <v>4.4</v>
      </c>
      <c r="BE106" s="36" t="s">
        <v>1730</v>
      </c>
      <c r="BF106" s="36" t="n">
        <v>1.1</v>
      </c>
      <c r="BG106" s="36" t="n">
        <v>3.8</v>
      </c>
      <c r="BH106" s="36" t="n">
        <v>4.9</v>
      </c>
      <c r="BI106" s="36" t="n">
        <v>3.6</v>
      </c>
      <c r="BJ106" s="36" t="n">
        <v>6.5</v>
      </c>
      <c r="BK106" s="36" t="s">
        <v>1730</v>
      </c>
      <c r="BL106" s="36" t="n">
        <v>8.4</v>
      </c>
      <c r="BM106" s="36" t="n">
        <v>6.3</v>
      </c>
      <c r="BN106" s="36" t="s">
        <v>1770</v>
      </c>
      <c r="BO106" s="36" t="s">
        <v>2182</v>
      </c>
      <c r="BP106" s="36" t="s">
        <v>1730</v>
      </c>
      <c r="BQ106" s="36" t="s">
        <v>2195</v>
      </c>
      <c r="BR106" s="36" t="s">
        <v>2103</v>
      </c>
      <c r="BS106" s="36" t="s">
        <v>2103</v>
      </c>
      <c r="BT106" s="36" t="s">
        <v>2104</v>
      </c>
      <c r="BU106" s="36" t="s">
        <v>2105</v>
      </c>
      <c r="BV106" s="36" t="n">
        <v>4589</v>
      </c>
      <c r="BW106" s="36" t="s">
        <v>121</v>
      </c>
      <c r="BX106" s="36" t="s">
        <v>1745</v>
      </c>
      <c r="BY106" s="36" t="s">
        <v>1783</v>
      </c>
    </row>
    <row r="107" spans="1:77">
      <c r="A107" s="36" t="n">
        <v>413591</v>
      </c>
      <c r="B107" s="36" t="s">
        <v>973</v>
      </c>
      <c r="C107" s="36" t="s">
        <v>970</v>
      </c>
      <c r="D107" s="36">
        <f>VLOOKUP(C107,原始数据!$A$4:$B$133,2,0)</f>
        <v/>
      </c>
      <c r="E107" s="179" t="s">
        <v>2046</v>
      </c>
      <c r="F107" s="36" t="n">
        <v>3.7</v>
      </c>
      <c r="G107" s="36" t="n">
        <v>8.5</v>
      </c>
      <c r="H107" s="36" t="n">
        <v>6.2</v>
      </c>
      <c r="I107" s="36" t="n">
        <v>5.1</v>
      </c>
      <c r="J107" s="36" t="s">
        <v>1730</v>
      </c>
      <c r="K107" s="36" t="n">
        <v>4.8</v>
      </c>
      <c r="L107" s="36" t="s">
        <v>1730</v>
      </c>
      <c r="M107" s="36" t="n">
        <v>7.3</v>
      </c>
      <c r="N107" s="36" t="n">
        <v>10</v>
      </c>
      <c r="O107" s="36" t="n">
        <v>5.3</v>
      </c>
      <c r="P107" s="36" t="n">
        <v>10</v>
      </c>
      <c r="Q107" s="36" t="n">
        <v>3.2</v>
      </c>
      <c r="R107" s="36" t="n">
        <v>5.3</v>
      </c>
      <c r="S107" s="36" t="n">
        <v>6.2</v>
      </c>
      <c r="T107" s="36" t="n">
        <v>7.5</v>
      </c>
      <c r="U107" s="36" t="n">
        <v>4.7</v>
      </c>
      <c r="V107" s="36" t="s">
        <v>1730</v>
      </c>
      <c r="W107" s="36" t="s">
        <v>1730</v>
      </c>
      <c r="X107" s="36" t="n">
        <v>7.5</v>
      </c>
      <c r="Y107" s="36" t="n">
        <v>7.3</v>
      </c>
      <c r="Z107" s="36" t="n">
        <v>5.5</v>
      </c>
      <c r="AA107" s="36" t="n">
        <v>5.7</v>
      </c>
      <c r="AB107" s="36" t="n">
        <v>6.6</v>
      </c>
      <c r="AC107" s="36" t="s">
        <v>1730</v>
      </c>
      <c r="AD107" s="36" t="n">
        <v>2.8</v>
      </c>
      <c r="AE107" s="36" t="n">
        <v>8.300000000000001</v>
      </c>
      <c r="AF107" s="36" t="s">
        <v>1730</v>
      </c>
      <c r="AG107" s="36" t="n">
        <v>5.5</v>
      </c>
      <c r="AH107" s="36" t="n">
        <v>9.1</v>
      </c>
      <c r="AI107" s="36" t="n">
        <v>7.9</v>
      </c>
      <c r="AJ107" s="36" t="n">
        <v>6.4</v>
      </c>
      <c r="AK107" s="36" t="n">
        <v>6.8</v>
      </c>
      <c r="AL107" s="36" t="n">
        <v>3.5</v>
      </c>
      <c r="AM107" s="36" t="n">
        <v>5.9</v>
      </c>
      <c r="AN107" s="36" t="n">
        <v>2.5</v>
      </c>
      <c r="AO107" s="36" t="s">
        <v>1730</v>
      </c>
      <c r="AP107" s="36" t="n">
        <v>5.7</v>
      </c>
      <c r="AQ107" s="36" t="n">
        <v>5.2</v>
      </c>
      <c r="AR107" s="36" t="n">
        <v>8.300000000000001</v>
      </c>
      <c r="AS107" s="36" t="n">
        <v>7.7</v>
      </c>
      <c r="AT107" s="36" t="n">
        <v>4.1</v>
      </c>
      <c r="AU107" s="36" t="n">
        <v>6.5</v>
      </c>
      <c r="AV107" s="36" t="n">
        <v>3.8</v>
      </c>
      <c r="AW107" s="36" t="n">
        <v>1.8</v>
      </c>
      <c r="AX107" s="36" t="n">
        <v>6.2</v>
      </c>
      <c r="AY107" s="36" t="n">
        <v>8.199999999999999</v>
      </c>
      <c r="AZ107" s="36" t="s">
        <v>1730</v>
      </c>
      <c r="BA107" s="36" t="s">
        <v>1730</v>
      </c>
      <c r="BB107" s="36" t="n">
        <v>3.5</v>
      </c>
      <c r="BC107" s="36" t="n">
        <v>4</v>
      </c>
      <c r="BD107" s="36" t="n">
        <v>2.5</v>
      </c>
      <c r="BE107" s="36" t="s">
        <v>1730</v>
      </c>
      <c r="BF107" s="36" t="n">
        <v>5.3</v>
      </c>
      <c r="BG107" s="36" t="n">
        <v>6.2</v>
      </c>
      <c r="BH107" s="36" t="n">
        <v>8.800000000000001</v>
      </c>
      <c r="BI107" s="36" t="n">
        <v>6.9</v>
      </c>
      <c r="BJ107" s="36" t="n">
        <v>4.8</v>
      </c>
      <c r="BK107" s="36" t="s">
        <v>1730</v>
      </c>
      <c r="BL107" s="36" t="n">
        <v>3.4</v>
      </c>
      <c r="BM107" s="36" t="n">
        <v>6.9</v>
      </c>
      <c r="BN107" s="36" t="s">
        <v>1897</v>
      </c>
      <c r="BO107" s="36" t="s">
        <v>2182</v>
      </c>
      <c r="BP107" s="36" t="s">
        <v>1730</v>
      </c>
      <c r="BQ107" s="36" t="s">
        <v>1775</v>
      </c>
      <c r="BR107" s="36" t="s">
        <v>2106</v>
      </c>
      <c r="BS107" s="36" t="s">
        <v>2106</v>
      </c>
      <c r="BT107" s="36" t="s">
        <v>2107</v>
      </c>
      <c r="BU107" s="36" t="s">
        <v>2108</v>
      </c>
      <c r="BV107" s="36" t="n">
        <v>5663</v>
      </c>
      <c r="BW107" s="36" t="s">
        <v>121</v>
      </c>
      <c r="BX107" s="36" t="s">
        <v>1764</v>
      </c>
      <c r="BY107" s="36" t="s">
        <v>2109</v>
      </c>
    </row>
    <row r="108" spans="1:77">
      <c r="A108" s="36" t="n">
        <v>413591</v>
      </c>
      <c r="B108" s="36" t="s">
        <v>981</v>
      </c>
      <c r="C108" s="36" t="s">
        <v>978</v>
      </c>
      <c r="D108" s="36">
        <f>VLOOKUP(C108,原始数据!$A$4:$B$133,2,0)</f>
        <v/>
      </c>
      <c r="E108" s="179" t="s">
        <v>1955</v>
      </c>
      <c r="F108" s="36" t="n">
        <v>1.9</v>
      </c>
      <c r="G108" s="36" t="n">
        <v>2.5</v>
      </c>
      <c r="H108" s="36" t="n">
        <v>7.2</v>
      </c>
      <c r="I108" s="36" t="n">
        <v>7.9</v>
      </c>
      <c r="J108" s="36" t="s">
        <v>1730</v>
      </c>
      <c r="K108" s="36" t="n">
        <v>5.4</v>
      </c>
      <c r="L108" s="36" t="s">
        <v>1730</v>
      </c>
      <c r="M108" s="36" t="n">
        <v>3</v>
      </c>
      <c r="N108" s="36" t="n">
        <v>6.6</v>
      </c>
      <c r="O108" s="36" t="n">
        <v>7.7</v>
      </c>
      <c r="P108" s="36" t="n">
        <v>8.5</v>
      </c>
      <c r="Q108" s="36" t="n">
        <v>8.699999999999999</v>
      </c>
      <c r="R108" s="36" t="n">
        <v>3.4</v>
      </c>
      <c r="S108" s="36" t="n">
        <v>4.9</v>
      </c>
      <c r="T108" s="36" t="n">
        <v>7.5</v>
      </c>
      <c r="U108" s="36" t="n">
        <v>2.2</v>
      </c>
      <c r="V108" s="36" t="s">
        <v>1730</v>
      </c>
      <c r="W108" s="36" t="s">
        <v>1730</v>
      </c>
      <c r="X108" s="36" t="n">
        <v>7.5</v>
      </c>
      <c r="Y108" s="36" t="n">
        <v>7.3</v>
      </c>
      <c r="Z108" s="36" t="n">
        <v>3.9</v>
      </c>
      <c r="AA108" s="36" t="n">
        <v>7.5</v>
      </c>
      <c r="AB108" s="36" t="n">
        <v>5.9</v>
      </c>
      <c r="AC108" s="36" t="s">
        <v>1730</v>
      </c>
      <c r="AD108" s="36" t="n">
        <v>8.300000000000001</v>
      </c>
      <c r="AE108" s="36" t="n">
        <v>1.4</v>
      </c>
      <c r="AF108" s="36" t="s">
        <v>1730</v>
      </c>
      <c r="AG108" s="36" t="n">
        <v>7.2</v>
      </c>
      <c r="AH108" s="36" t="n">
        <v>5.3</v>
      </c>
      <c r="AI108" s="36" t="n">
        <v>3.1</v>
      </c>
      <c r="AJ108" s="36" t="n">
        <v>4.5</v>
      </c>
      <c r="AK108" s="36" t="n">
        <v>8</v>
      </c>
      <c r="AL108" s="36" t="n">
        <v>5.3</v>
      </c>
      <c r="AM108" s="36" t="n">
        <v>5.9</v>
      </c>
      <c r="AN108" s="36" t="n">
        <v>1</v>
      </c>
      <c r="AO108" s="36" t="s">
        <v>1730</v>
      </c>
      <c r="AP108" s="36" t="n">
        <v>6</v>
      </c>
      <c r="AQ108" s="36" t="n">
        <v>5.2</v>
      </c>
      <c r="AR108" s="36" t="n">
        <v>6.3</v>
      </c>
      <c r="AS108" s="36" t="n">
        <v>3.1</v>
      </c>
      <c r="AT108" s="36" t="n">
        <v>6.8</v>
      </c>
      <c r="AU108" s="36" t="n">
        <v>9.199999999999999</v>
      </c>
      <c r="AV108" s="36" t="n">
        <v>1</v>
      </c>
      <c r="AW108" s="36" t="n">
        <v>7</v>
      </c>
      <c r="AX108" s="36" t="n">
        <v>9</v>
      </c>
      <c r="AY108" s="36" t="n">
        <v>8.199999999999999</v>
      </c>
      <c r="AZ108" s="36" t="s">
        <v>1730</v>
      </c>
      <c r="BA108" s="36" t="s">
        <v>1730</v>
      </c>
      <c r="BB108" s="36" t="n">
        <v>10</v>
      </c>
      <c r="BC108" s="36" t="n">
        <v>2.3</v>
      </c>
      <c r="BD108" s="36" t="n">
        <v>4.4</v>
      </c>
      <c r="BE108" s="36" t="s">
        <v>1730</v>
      </c>
      <c r="BF108" s="36" t="n">
        <v>7.4</v>
      </c>
      <c r="BG108" s="36" t="n">
        <v>5</v>
      </c>
      <c r="BH108" s="36" t="n">
        <v>8.800000000000001</v>
      </c>
      <c r="BI108" s="36" t="n">
        <v>6.3</v>
      </c>
      <c r="BJ108" s="36" t="n">
        <v>1.4</v>
      </c>
      <c r="BK108" s="36" t="s">
        <v>1730</v>
      </c>
      <c r="BL108" s="36" t="n">
        <v>9.1</v>
      </c>
      <c r="BM108" s="36" t="n">
        <v>7.5</v>
      </c>
      <c r="BN108" s="36" t="s">
        <v>1770</v>
      </c>
      <c r="BO108" s="36" t="s">
        <v>2182</v>
      </c>
      <c r="BP108" s="36" t="s">
        <v>1730</v>
      </c>
      <c r="BQ108" s="36" t="s">
        <v>1740</v>
      </c>
      <c r="BR108" s="36" t="s">
        <v>2110</v>
      </c>
      <c r="BS108" s="36" t="s">
        <v>2110</v>
      </c>
      <c r="BT108" s="36" t="s">
        <v>2111</v>
      </c>
      <c r="BU108" s="36" t="s">
        <v>2112</v>
      </c>
      <c r="BV108" s="36" t="n">
        <v>4833</v>
      </c>
      <c r="BW108" s="36" t="s">
        <v>121</v>
      </c>
      <c r="BX108" s="36" t="s">
        <v>1739</v>
      </c>
      <c r="BY108" s="36" t="s">
        <v>1792</v>
      </c>
    </row>
    <row r="109" spans="1:77">
      <c r="A109" s="36" t="n">
        <v>413591</v>
      </c>
      <c r="B109" s="36" t="s">
        <v>987</v>
      </c>
      <c r="C109" s="36" t="s">
        <v>984</v>
      </c>
      <c r="D109" s="36">
        <f>VLOOKUP(C109,原始数据!$A$4:$B$133,2,0)</f>
        <v/>
      </c>
      <c r="E109" s="179" t="s">
        <v>1729</v>
      </c>
      <c r="F109" s="36" t="n">
        <v>3.7</v>
      </c>
      <c r="G109" s="36" t="n">
        <v>10</v>
      </c>
      <c r="H109" s="36" t="n">
        <v>8.1</v>
      </c>
      <c r="I109" s="36" t="n">
        <v>8.1</v>
      </c>
      <c r="J109" s="36" t="s">
        <v>1730</v>
      </c>
      <c r="K109" s="36" t="n">
        <v>8.300000000000001</v>
      </c>
      <c r="L109" s="36" t="s">
        <v>1730</v>
      </c>
      <c r="M109" s="36" t="n">
        <v>5.8</v>
      </c>
      <c r="N109" s="36" t="n">
        <v>4.8</v>
      </c>
      <c r="O109" s="36" t="n">
        <v>7.7</v>
      </c>
      <c r="P109" s="36" t="n">
        <v>6.5</v>
      </c>
      <c r="Q109" s="36" t="n">
        <v>8.699999999999999</v>
      </c>
      <c r="R109" s="36" t="n">
        <v>5.3</v>
      </c>
      <c r="S109" s="36" t="n">
        <v>8.1</v>
      </c>
      <c r="T109" s="36" t="n">
        <v>5.9</v>
      </c>
      <c r="U109" s="36" t="n">
        <v>4.4</v>
      </c>
      <c r="V109" s="36" t="s">
        <v>1730</v>
      </c>
      <c r="W109" s="36" t="s">
        <v>1730</v>
      </c>
      <c r="X109" s="36" t="n">
        <v>8.1</v>
      </c>
      <c r="Y109" s="36" t="n">
        <v>6.4</v>
      </c>
      <c r="Z109" s="36" t="n">
        <v>6.6</v>
      </c>
      <c r="AA109" s="36" t="n">
        <v>5.7</v>
      </c>
      <c r="AB109" s="36" t="n">
        <v>8.699999999999999</v>
      </c>
      <c r="AC109" s="36" t="s">
        <v>1730</v>
      </c>
      <c r="AD109" s="36" t="n">
        <v>5.8</v>
      </c>
      <c r="AE109" s="36" t="n">
        <v>6.2</v>
      </c>
      <c r="AF109" s="36" t="s">
        <v>1730</v>
      </c>
      <c r="AG109" s="36" t="n">
        <v>5.5</v>
      </c>
      <c r="AH109" s="36" t="n">
        <v>6.2</v>
      </c>
      <c r="AI109" s="36" t="n">
        <v>10</v>
      </c>
      <c r="AJ109" s="36" t="n">
        <v>4.5</v>
      </c>
      <c r="AK109" s="36" t="n">
        <v>5.6</v>
      </c>
      <c r="AL109" s="36" t="n">
        <v>6.5</v>
      </c>
      <c r="AM109" s="36" t="n">
        <v>6.5</v>
      </c>
      <c r="AN109" s="36" t="n">
        <v>10</v>
      </c>
      <c r="AO109" s="36" t="s">
        <v>1730</v>
      </c>
      <c r="AP109" s="36" t="n">
        <v>6.6</v>
      </c>
      <c r="AQ109" s="36" t="n">
        <v>2.6</v>
      </c>
      <c r="AR109" s="36" t="n">
        <v>2.4</v>
      </c>
      <c r="AS109" s="36" t="n">
        <v>6</v>
      </c>
      <c r="AT109" s="36" t="n">
        <v>8.1</v>
      </c>
      <c r="AU109" s="36" t="n">
        <v>5.7</v>
      </c>
      <c r="AV109" s="36" t="n">
        <v>2.6</v>
      </c>
      <c r="AW109" s="36" t="n">
        <v>8.300000000000001</v>
      </c>
      <c r="AX109" s="36" t="n">
        <v>6.9</v>
      </c>
      <c r="AY109" s="36" t="n">
        <v>3</v>
      </c>
      <c r="AZ109" s="36" t="s">
        <v>1730</v>
      </c>
      <c r="BA109" s="36" t="s">
        <v>1730</v>
      </c>
      <c r="BB109" s="36" t="n">
        <v>5.2</v>
      </c>
      <c r="BC109" s="36" t="n">
        <v>5.7</v>
      </c>
      <c r="BD109" s="36" t="n">
        <v>8.199999999999999</v>
      </c>
      <c r="BE109" s="36" t="s">
        <v>1730</v>
      </c>
      <c r="BF109" s="36" t="n">
        <v>8.5</v>
      </c>
      <c r="BG109" s="36" t="n">
        <v>5.6</v>
      </c>
      <c r="BH109" s="36" t="n">
        <v>9.1</v>
      </c>
      <c r="BI109" s="36" t="n">
        <v>5.2</v>
      </c>
      <c r="BJ109" s="36" t="n">
        <v>3.1</v>
      </c>
      <c r="BK109" s="36" t="s">
        <v>1730</v>
      </c>
      <c r="BL109" s="36" t="n">
        <v>7.6</v>
      </c>
      <c r="BM109" s="36" t="n">
        <v>7</v>
      </c>
      <c r="BN109" s="36" t="s">
        <v>2186</v>
      </c>
      <c r="BO109" s="36" t="s">
        <v>1798</v>
      </c>
      <c r="BP109" s="36" t="s">
        <v>1730</v>
      </c>
      <c r="BQ109" s="36" t="s">
        <v>2182</v>
      </c>
      <c r="BR109" s="36" t="s">
        <v>2113</v>
      </c>
      <c r="BS109" s="36" t="s">
        <v>2113</v>
      </c>
      <c r="BT109" s="36" t="s">
        <v>2114</v>
      </c>
      <c r="BU109" s="36" t="s">
        <v>2115</v>
      </c>
      <c r="BV109" s="36" t="n">
        <v>5280</v>
      </c>
      <c r="BW109" s="36" t="s">
        <v>121</v>
      </c>
      <c r="BX109" s="36" t="s">
        <v>1734</v>
      </c>
      <c r="BY109" s="36" t="s">
        <v>1750</v>
      </c>
    </row>
    <row r="110" spans="1:77">
      <c r="A110" s="36" t="n">
        <v>413591</v>
      </c>
      <c r="B110" s="36" t="s">
        <v>995</v>
      </c>
      <c r="C110" s="36" t="s">
        <v>992</v>
      </c>
      <c r="D110" s="36">
        <f>VLOOKUP(C110,原始数据!$A$4:$B$133,2,0)</f>
        <v/>
      </c>
      <c r="E110" s="179" t="s">
        <v>1760</v>
      </c>
      <c r="F110" s="36" t="n">
        <v>5.5</v>
      </c>
      <c r="G110" s="36" t="n">
        <v>4.5</v>
      </c>
      <c r="H110" s="36" t="n">
        <v>5.3</v>
      </c>
      <c r="I110" s="36" t="n">
        <v>6.5</v>
      </c>
      <c r="J110" s="36" t="s">
        <v>1730</v>
      </c>
      <c r="K110" s="36" t="n">
        <v>7.7</v>
      </c>
      <c r="L110" s="36" t="s">
        <v>1730</v>
      </c>
      <c r="M110" s="36" t="n">
        <v>4.4</v>
      </c>
      <c r="N110" s="36" t="n">
        <v>8.4</v>
      </c>
      <c r="O110" s="36" t="n">
        <v>6.5</v>
      </c>
      <c r="P110" s="36" t="n">
        <v>10</v>
      </c>
      <c r="Q110" s="36" t="n">
        <v>3.2</v>
      </c>
      <c r="R110" s="36" t="n">
        <v>7.2</v>
      </c>
      <c r="S110" s="36" t="n">
        <v>6.8</v>
      </c>
      <c r="T110" s="36" t="n">
        <v>4.3</v>
      </c>
      <c r="U110" s="36" t="n">
        <v>6</v>
      </c>
      <c r="V110" s="36" t="s">
        <v>1730</v>
      </c>
      <c r="W110" s="36" t="s">
        <v>1730</v>
      </c>
      <c r="X110" s="36" t="n">
        <v>5.8</v>
      </c>
      <c r="Y110" s="36" t="n">
        <v>5.5</v>
      </c>
      <c r="Z110" s="36" t="n">
        <v>3.2</v>
      </c>
      <c r="AA110" s="36" t="n">
        <v>2.3</v>
      </c>
      <c r="AB110" s="36" t="n">
        <v>8</v>
      </c>
      <c r="AC110" s="36" t="s">
        <v>1730</v>
      </c>
      <c r="AD110" s="36" t="n">
        <v>4.6</v>
      </c>
      <c r="AE110" s="36" t="n">
        <v>4.2</v>
      </c>
      <c r="AF110" s="36" t="s">
        <v>1730</v>
      </c>
      <c r="AG110" s="36" t="n">
        <v>5.5</v>
      </c>
      <c r="AH110" s="36" t="n">
        <v>7.2</v>
      </c>
      <c r="AI110" s="36" t="n">
        <v>5</v>
      </c>
      <c r="AJ110" s="36" t="n">
        <v>4.5</v>
      </c>
      <c r="AK110" s="36" t="n">
        <v>6.8</v>
      </c>
      <c r="AL110" s="36" t="n">
        <v>3.9</v>
      </c>
      <c r="AM110" s="36" t="n">
        <v>7.7</v>
      </c>
      <c r="AN110" s="36" t="n">
        <v>1</v>
      </c>
      <c r="AO110" s="36" t="s">
        <v>1730</v>
      </c>
      <c r="AP110" s="36" t="n">
        <v>4.4</v>
      </c>
      <c r="AQ110" s="36" t="n">
        <v>2</v>
      </c>
      <c r="AR110" s="36" t="n">
        <v>2.4</v>
      </c>
      <c r="AS110" s="36" t="n">
        <v>4.3</v>
      </c>
      <c r="AT110" s="36" t="n">
        <v>5.4</v>
      </c>
      <c r="AU110" s="36" t="n">
        <v>1.8</v>
      </c>
      <c r="AV110" s="36" t="n">
        <v>2.6</v>
      </c>
      <c r="AW110" s="36" t="n">
        <v>2.5</v>
      </c>
      <c r="AX110" s="36" t="n">
        <v>8.300000000000001</v>
      </c>
      <c r="AY110" s="36" t="n">
        <v>3</v>
      </c>
      <c r="AZ110" s="36" t="s">
        <v>1730</v>
      </c>
      <c r="BA110" s="36" t="s">
        <v>1730</v>
      </c>
      <c r="BB110" s="36" t="n">
        <v>8</v>
      </c>
      <c r="BC110" s="36" t="n">
        <v>1</v>
      </c>
      <c r="BD110" s="36" t="n">
        <v>2.5</v>
      </c>
      <c r="BE110" s="36" t="s">
        <v>1730</v>
      </c>
      <c r="BF110" s="36" t="n">
        <v>6.6</v>
      </c>
      <c r="BG110" s="36" t="n">
        <v>5</v>
      </c>
      <c r="BH110" s="36" t="n">
        <v>4.4</v>
      </c>
      <c r="BI110" s="36" t="n">
        <v>3.6</v>
      </c>
      <c r="BJ110" s="36" t="n">
        <v>3.1</v>
      </c>
      <c r="BK110" s="36" t="s">
        <v>1730</v>
      </c>
      <c r="BL110" s="36" t="n">
        <v>6.9</v>
      </c>
      <c r="BM110" s="36" t="n">
        <v>5.8</v>
      </c>
      <c r="BN110" s="36" t="s">
        <v>2188</v>
      </c>
      <c r="BO110" s="36" t="s">
        <v>1739</v>
      </c>
      <c r="BP110" s="36" t="s">
        <v>1730</v>
      </c>
      <c r="BQ110" s="36" t="s">
        <v>2184</v>
      </c>
      <c r="BR110" s="36" t="s">
        <v>2116</v>
      </c>
      <c r="BS110" s="36" t="s">
        <v>2116</v>
      </c>
      <c r="BT110" s="36" t="s">
        <v>2117</v>
      </c>
      <c r="BU110" s="36" t="s">
        <v>2118</v>
      </c>
      <c r="BV110" s="36" t="n">
        <v>4258</v>
      </c>
      <c r="BW110" s="36" t="s">
        <v>121</v>
      </c>
      <c r="BX110" s="36" t="s">
        <v>1734</v>
      </c>
      <c r="BY110" s="36" t="s">
        <v>1750</v>
      </c>
    </row>
    <row r="111" spans="1:77">
      <c r="A111" s="36" t="n">
        <v>413591</v>
      </c>
      <c r="B111" s="36" t="s">
        <v>1003</v>
      </c>
      <c r="C111" s="36" t="s">
        <v>1000</v>
      </c>
      <c r="D111" s="36">
        <f>VLOOKUP(C111,原始数据!$A$4:$B$133,2,0)</f>
        <v/>
      </c>
      <c r="E111" s="179" t="s">
        <v>1771</v>
      </c>
      <c r="F111" s="36" t="n">
        <v>7.3</v>
      </c>
      <c r="G111" s="36" t="n">
        <v>4.5</v>
      </c>
      <c r="H111" s="36" t="n">
        <v>5.3</v>
      </c>
      <c r="I111" s="36" t="n">
        <v>3.4</v>
      </c>
      <c r="J111" s="36" t="s">
        <v>1730</v>
      </c>
      <c r="K111" s="36" t="n">
        <v>7.2</v>
      </c>
      <c r="L111" s="36" t="s">
        <v>1730</v>
      </c>
      <c r="M111" s="36" t="n">
        <v>4.4</v>
      </c>
      <c r="N111" s="36" t="n">
        <v>1.1</v>
      </c>
      <c r="O111" s="36" t="n">
        <v>5.9</v>
      </c>
      <c r="P111" s="36" t="n">
        <v>10</v>
      </c>
      <c r="Q111" s="36" t="n">
        <v>5</v>
      </c>
      <c r="R111" s="36" t="n">
        <v>6.2</v>
      </c>
      <c r="S111" s="36" t="n">
        <v>6.2</v>
      </c>
      <c r="T111" s="36" t="n">
        <v>4.3</v>
      </c>
      <c r="U111" s="36" t="n">
        <v>3.7</v>
      </c>
      <c r="V111" s="36" t="s">
        <v>1730</v>
      </c>
      <c r="W111" s="36" t="s">
        <v>1730</v>
      </c>
      <c r="X111" s="36" t="n">
        <v>4.6</v>
      </c>
      <c r="Y111" s="36" t="n">
        <v>3.7</v>
      </c>
      <c r="Z111" s="36" t="n">
        <v>4.7</v>
      </c>
      <c r="AA111" s="36" t="n">
        <v>4</v>
      </c>
      <c r="AB111" s="36" t="n">
        <v>6.6</v>
      </c>
      <c r="AC111" s="36" t="s">
        <v>1730</v>
      </c>
      <c r="AD111" s="36" t="n">
        <v>4</v>
      </c>
      <c r="AE111" s="36" t="n">
        <v>3.5</v>
      </c>
      <c r="AF111" s="36" t="s">
        <v>1730</v>
      </c>
      <c r="AG111" s="36" t="n">
        <v>3.8</v>
      </c>
      <c r="AH111" s="36" t="n">
        <v>9.1</v>
      </c>
      <c r="AI111" s="36" t="n">
        <v>5</v>
      </c>
      <c r="AJ111" s="36" t="n">
        <v>4.5</v>
      </c>
      <c r="AK111" s="36" t="n">
        <v>4.4</v>
      </c>
      <c r="AL111" s="36" t="n">
        <v>5.9</v>
      </c>
      <c r="AM111" s="36" t="n">
        <v>4.8</v>
      </c>
      <c r="AN111" s="36" t="n">
        <v>1</v>
      </c>
      <c r="AO111" s="36" t="s">
        <v>1730</v>
      </c>
      <c r="AP111" s="36" t="n">
        <v>5.1</v>
      </c>
      <c r="AQ111" s="36" t="n">
        <v>6.8</v>
      </c>
      <c r="AR111" s="36" t="n">
        <v>8.300000000000001</v>
      </c>
      <c r="AS111" s="36" t="n">
        <v>3.2</v>
      </c>
      <c r="AT111" s="36" t="n">
        <v>4.1</v>
      </c>
      <c r="AU111" s="36" t="n">
        <v>8.1</v>
      </c>
      <c r="AV111" s="36" t="n">
        <v>2.1</v>
      </c>
      <c r="AW111" s="36" t="n">
        <v>6.3</v>
      </c>
      <c r="AX111" s="36" t="n">
        <v>6.9</v>
      </c>
      <c r="AY111" s="36" t="n">
        <v>8.199999999999999</v>
      </c>
      <c r="AZ111" s="36" t="s">
        <v>1730</v>
      </c>
      <c r="BA111" s="36" t="s">
        <v>1730</v>
      </c>
      <c r="BB111" s="36" t="n">
        <v>4.1</v>
      </c>
      <c r="BC111" s="36" t="n">
        <v>7.5</v>
      </c>
      <c r="BD111" s="36" t="n">
        <v>6.3</v>
      </c>
      <c r="BE111" s="36" t="s">
        <v>1730</v>
      </c>
      <c r="BF111" s="36" t="n">
        <v>4.3</v>
      </c>
      <c r="BG111" s="36" t="n">
        <v>5</v>
      </c>
      <c r="BH111" s="36" t="n">
        <v>2.9</v>
      </c>
      <c r="BI111" s="36" t="n">
        <v>8</v>
      </c>
      <c r="BJ111" s="36" t="n">
        <v>6.5</v>
      </c>
      <c r="BK111" s="36" t="s">
        <v>1730</v>
      </c>
      <c r="BL111" s="36" t="n">
        <v>4.1</v>
      </c>
      <c r="BM111" s="36" t="n">
        <v>4.5</v>
      </c>
      <c r="BN111" s="36" t="s">
        <v>2195</v>
      </c>
      <c r="BO111" s="36" t="s">
        <v>2192</v>
      </c>
      <c r="BP111" s="36" t="s">
        <v>1730</v>
      </c>
      <c r="BQ111" s="36" t="s">
        <v>2190</v>
      </c>
      <c r="BR111" s="36" t="s">
        <v>2119</v>
      </c>
      <c r="BS111" s="36" t="s">
        <v>2119</v>
      </c>
      <c r="BT111" s="36" t="s">
        <v>2120</v>
      </c>
      <c r="BU111" s="36" t="s">
        <v>2121</v>
      </c>
      <c r="BV111" s="36" t="n">
        <v>5946</v>
      </c>
      <c r="BW111" s="36" t="s">
        <v>121</v>
      </c>
      <c r="BX111" s="36" t="s">
        <v>1815</v>
      </c>
      <c r="BY111" s="36" t="s">
        <v>1750</v>
      </c>
    </row>
    <row r="112" spans="1:77">
      <c r="A112" s="36" t="n">
        <v>413591</v>
      </c>
      <c r="B112" s="36" t="s">
        <v>1010</v>
      </c>
      <c r="C112" s="36" t="s">
        <v>1007</v>
      </c>
      <c r="D112" s="36">
        <f>VLOOKUP(C112,原始数据!$A$4:$B$133,2,0)</f>
        <v/>
      </c>
      <c r="E112" s="179" t="s">
        <v>1927</v>
      </c>
      <c r="F112" s="36" t="n">
        <v>1.9</v>
      </c>
      <c r="G112" s="36" t="n">
        <v>6.5</v>
      </c>
      <c r="H112" s="36" t="n">
        <v>8.1</v>
      </c>
      <c r="I112" s="36" t="n">
        <v>8.4</v>
      </c>
      <c r="J112" s="36" t="s">
        <v>1730</v>
      </c>
      <c r="K112" s="36" t="n">
        <v>8.9</v>
      </c>
      <c r="L112" s="36" t="s">
        <v>1730</v>
      </c>
      <c r="M112" s="36" t="n">
        <v>6.6</v>
      </c>
      <c r="N112" s="36" t="n">
        <v>3</v>
      </c>
      <c r="O112" s="36" t="n">
        <v>8.9</v>
      </c>
      <c r="P112" s="36" t="n">
        <v>8.5</v>
      </c>
      <c r="Q112" s="36" t="n">
        <v>6.9</v>
      </c>
      <c r="R112" s="36" t="n">
        <v>6.2</v>
      </c>
      <c r="S112" s="36" t="n">
        <v>6.8</v>
      </c>
      <c r="T112" s="36" t="n">
        <v>4.3</v>
      </c>
      <c r="U112" s="36" t="n">
        <v>7.1</v>
      </c>
      <c r="V112" s="36" t="s">
        <v>1730</v>
      </c>
      <c r="W112" s="36" t="s">
        <v>1730</v>
      </c>
      <c r="X112" s="36" t="n">
        <v>8.699999999999999</v>
      </c>
      <c r="Y112" s="36" t="n">
        <v>5.5</v>
      </c>
      <c r="Z112" s="36" t="n">
        <v>4.7</v>
      </c>
      <c r="AA112" s="36" t="n">
        <v>4</v>
      </c>
      <c r="AB112" s="36" t="n">
        <v>8</v>
      </c>
      <c r="AC112" s="36" t="s">
        <v>1730</v>
      </c>
      <c r="AD112" s="36" t="n">
        <v>1.5</v>
      </c>
      <c r="AE112" s="36" t="n">
        <v>8.9</v>
      </c>
      <c r="AF112" s="36" t="s">
        <v>1730</v>
      </c>
      <c r="AG112" s="36" t="n">
        <v>3.8</v>
      </c>
      <c r="AH112" s="36" t="n">
        <v>3.4</v>
      </c>
      <c r="AI112" s="36" t="n">
        <v>6</v>
      </c>
      <c r="AJ112" s="36" t="n">
        <v>6.4</v>
      </c>
      <c r="AK112" s="36" t="n">
        <v>5.6</v>
      </c>
      <c r="AL112" s="36" t="n">
        <v>1.3</v>
      </c>
      <c r="AM112" s="36" t="n">
        <v>8.9</v>
      </c>
      <c r="AN112" s="36" t="n">
        <v>2.5</v>
      </c>
      <c r="AO112" s="36" t="s">
        <v>1730</v>
      </c>
      <c r="AP112" s="36" t="n">
        <v>7</v>
      </c>
      <c r="AQ112" s="36" t="n">
        <v>1.2</v>
      </c>
      <c r="AR112" s="36" t="n">
        <v>2.4</v>
      </c>
      <c r="AS112" s="36" t="n">
        <v>6.9</v>
      </c>
      <c r="AT112" s="36" t="n">
        <v>9.4</v>
      </c>
      <c r="AU112" s="36" t="n">
        <v>2.4</v>
      </c>
      <c r="AV112" s="36" t="n">
        <v>4.4</v>
      </c>
      <c r="AW112" s="36" t="n">
        <v>1.2</v>
      </c>
      <c r="AX112" s="36" t="n">
        <v>6.9</v>
      </c>
      <c r="AY112" s="36" t="n">
        <v>3</v>
      </c>
      <c r="AZ112" s="36" t="s">
        <v>1730</v>
      </c>
      <c r="BA112" s="36" t="s">
        <v>1730</v>
      </c>
      <c r="BB112" s="36" t="n">
        <v>6.9</v>
      </c>
      <c r="BC112" s="36" t="n">
        <v>5.7</v>
      </c>
      <c r="BD112" s="36" t="n">
        <v>6.3</v>
      </c>
      <c r="BE112" s="36" t="s">
        <v>1730</v>
      </c>
      <c r="BF112" s="36" t="n">
        <v>9.199999999999999</v>
      </c>
      <c r="BG112" s="36" t="n">
        <v>6.2</v>
      </c>
      <c r="BH112" s="36" t="n">
        <v>7.7</v>
      </c>
      <c r="BI112" s="36" t="n">
        <v>1</v>
      </c>
      <c r="BJ112" s="36" t="n">
        <v>4.8</v>
      </c>
      <c r="BK112" s="36" t="s">
        <v>1730</v>
      </c>
      <c r="BL112" s="36" t="n">
        <v>9.1</v>
      </c>
      <c r="BM112" s="36" t="n">
        <v>7.3</v>
      </c>
      <c r="BN112" s="36" t="s">
        <v>1759</v>
      </c>
      <c r="BO112" s="36" t="s">
        <v>2182</v>
      </c>
      <c r="BP112" s="36" t="s">
        <v>1730</v>
      </c>
      <c r="BQ112" s="36" t="s">
        <v>1740</v>
      </c>
      <c r="BR112" s="36" t="s">
        <v>2122</v>
      </c>
      <c r="BS112" s="36" t="s">
        <v>2122</v>
      </c>
      <c r="BT112" s="36" t="s">
        <v>2123</v>
      </c>
      <c r="BU112" s="36" t="s">
        <v>2124</v>
      </c>
      <c r="BV112" s="36" t="n">
        <v>4364</v>
      </c>
      <c r="BW112" s="36" t="s">
        <v>121</v>
      </c>
      <c r="BX112" s="36" t="s">
        <v>1775</v>
      </c>
      <c r="BY112" s="36" t="s">
        <v>1740</v>
      </c>
    </row>
    <row r="113" spans="1:77">
      <c r="A113" s="36" t="n">
        <v>413591</v>
      </c>
      <c r="B113" s="36" t="s">
        <v>1016</v>
      </c>
      <c r="C113" s="36" t="s">
        <v>1013</v>
      </c>
      <c r="D113" s="36">
        <f>VLOOKUP(C113,原始数据!$A$4:$B$133,2,0)</f>
        <v/>
      </c>
      <c r="E113" s="179" t="s">
        <v>1836</v>
      </c>
      <c r="F113" s="36" t="n">
        <v>3.7</v>
      </c>
      <c r="G113" s="36" t="n">
        <v>8.5</v>
      </c>
      <c r="H113" s="36" t="n">
        <v>8.1</v>
      </c>
      <c r="I113" s="36" t="n">
        <v>8.4</v>
      </c>
      <c r="J113" s="36" t="s">
        <v>1730</v>
      </c>
      <c r="K113" s="36" t="n">
        <v>7.2</v>
      </c>
      <c r="L113" s="36" t="s">
        <v>1730</v>
      </c>
      <c r="M113" s="36" t="n">
        <v>2.2</v>
      </c>
      <c r="N113" s="36" t="n">
        <v>1.1</v>
      </c>
      <c r="O113" s="36" t="n">
        <v>8.9</v>
      </c>
      <c r="P113" s="36" t="n">
        <v>10</v>
      </c>
      <c r="Q113" s="36" t="n">
        <v>3.2</v>
      </c>
      <c r="R113" s="36" t="n">
        <v>6.2</v>
      </c>
      <c r="S113" s="36" t="n">
        <v>8.1</v>
      </c>
      <c r="T113" s="36" t="n">
        <v>5.9</v>
      </c>
      <c r="U113" s="36" t="n">
        <v>5.6</v>
      </c>
      <c r="V113" s="36" t="s">
        <v>1730</v>
      </c>
      <c r="W113" s="36" t="s">
        <v>1730</v>
      </c>
      <c r="X113" s="36" t="n">
        <v>6.3</v>
      </c>
      <c r="Y113" s="36" t="n">
        <v>6.4</v>
      </c>
      <c r="Z113" s="36" t="n">
        <v>1.1</v>
      </c>
      <c r="AA113" s="36" t="n">
        <v>4</v>
      </c>
      <c r="AB113" s="36" t="n">
        <v>7.3</v>
      </c>
      <c r="AC113" s="36" t="s">
        <v>1730</v>
      </c>
      <c r="AD113" s="36" t="n">
        <v>5.8</v>
      </c>
      <c r="AE113" s="36" t="n">
        <v>3.5</v>
      </c>
      <c r="AF113" s="36" t="s">
        <v>1730</v>
      </c>
      <c r="AG113" s="36" t="n">
        <v>5.5</v>
      </c>
      <c r="AH113" s="36" t="n">
        <v>8.1</v>
      </c>
      <c r="AI113" s="36" t="n">
        <v>10</v>
      </c>
      <c r="AJ113" s="36" t="n">
        <v>8.4</v>
      </c>
      <c r="AK113" s="36" t="n">
        <v>4.4</v>
      </c>
      <c r="AL113" s="36" t="n">
        <v>5.4</v>
      </c>
      <c r="AM113" s="36" t="n">
        <v>8.9</v>
      </c>
      <c r="AN113" s="36" t="n">
        <v>10</v>
      </c>
      <c r="AO113" s="36" t="s">
        <v>1730</v>
      </c>
      <c r="AP113" s="36" t="n">
        <v>7.1</v>
      </c>
      <c r="AQ113" s="36" t="n">
        <v>3.7</v>
      </c>
      <c r="AR113" s="36" t="n">
        <v>4.4</v>
      </c>
      <c r="AS113" s="36" t="n">
        <v>2.9</v>
      </c>
      <c r="AT113" s="36" t="n">
        <v>9.4</v>
      </c>
      <c r="AU113" s="36" t="n">
        <v>1.8</v>
      </c>
      <c r="AV113" s="36" t="n">
        <v>1.5</v>
      </c>
      <c r="AW113" s="36" t="n">
        <v>6.3</v>
      </c>
      <c r="AX113" s="36" t="n">
        <v>8</v>
      </c>
      <c r="AY113" s="36" t="n">
        <v>3</v>
      </c>
      <c r="AZ113" s="36" t="s">
        <v>1730</v>
      </c>
      <c r="BA113" s="36" t="s">
        <v>1730</v>
      </c>
      <c r="BB113" s="36" t="n">
        <v>4.1</v>
      </c>
      <c r="BC113" s="36" t="n">
        <v>2.3</v>
      </c>
      <c r="BD113" s="36" t="n">
        <v>4.4</v>
      </c>
      <c r="BE113" s="36" t="s">
        <v>1730</v>
      </c>
      <c r="BF113" s="36" t="n">
        <v>8.5</v>
      </c>
      <c r="BG113" s="36" t="n">
        <v>5.6</v>
      </c>
      <c r="BH113" s="36" t="n">
        <v>6.4</v>
      </c>
      <c r="BI113" s="36" t="n">
        <v>3.6</v>
      </c>
      <c r="BJ113" s="36" t="n">
        <v>3.1</v>
      </c>
      <c r="BK113" s="36" t="s">
        <v>1730</v>
      </c>
      <c r="BL113" s="36" t="n">
        <v>8.4</v>
      </c>
      <c r="BM113" s="36" t="n">
        <v>6.4</v>
      </c>
      <c r="BN113" s="36" t="s">
        <v>2186</v>
      </c>
      <c r="BO113" s="36" t="s">
        <v>2184</v>
      </c>
      <c r="BP113" s="36" t="s">
        <v>1730</v>
      </c>
      <c r="BQ113" s="36" t="s">
        <v>2182</v>
      </c>
      <c r="BR113" s="36" t="s">
        <v>2125</v>
      </c>
      <c r="BS113" s="36" t="s">
        <v>2125</v>
      </c>
      <c r="BT113" s="36" t="s">
        <v>2126</v>
      </c>
      <c r="BU113" s="36" t="s">
        <v>2127</v>
      </c>
      <c r="BV113" s="36" t="n">
        <v>7265</v>
      </c>
      <c r="BW113" s="36" t="s">
        <v>335</v>
      </c>
      <c r="BX113" s="36" t="s">
        <v>1791</v>
      </c>
      <c r="BY113" s="36" t="s">
        <v>1841</v>
      </c>
    </row>
    <row r="114" spans="1:77">
      <c r="A114" s="36" t="n">
        <v>413591</v>
      </c>
      <c r="B114" s="36" t="s">
        <v>1023</v>
      </c>
      <c r="C114" s="36" t="s">
        <v>1020</v>
      </c>
      <c r="D114" s="36">
        <f>VLOOKUP(C114,原始数据!$A$4:$B$133,2,0)</f>
        <v/>
      </c>
      <c r="E114" s="179" t="s">
        <v>1755</v>
      </c>
      <c r="F114" s="36" t="n">
        <v>5.5</v>
      </c>
      <c r="G114" s="36" t="n">
        <v>8.5</v>
      </c>
      <c r="H114" s="36" t="n">
        <v>8.1</v>
      </c>
      <c r="I114" s="36" t="n">
        <v>9.1</v>
      </c>
      <c r="J114" s="36" t="s">
        <v>1730</v>
      </c>
      <c r="K114" s="36" t="n">
        <v>7.7</v>
      </c>
      <c r="L114" s="36" t="s">
        <v>1730</v>
      </c>
      <c r="M114" s="36" t="n">
        <v>7.3</v>
      </c>
      <c r="N114" s="36" t="n">
        <v>8.4</v>
      </c>
      <c r="O114" s="36" t="n">
        <v>8.300000000000001</v>
      </c>
      <c r="P114" s="36" t="n">
        <v>10</v>
      </c>
      <c r="Q114" s="36" t="n">
        <v>5</v>
      </c>
      <c r="R114" s="36" t="n">
        <v>8.1</v>
      </c>
      <c r="S114" s="36" t="n">
        <v>7.4</v>
      </c>
      <c r="T114" s="36" t="n">
        <v>5.9</v>
      </c>
      <c r="U114" s="36" t="n">
        <v>8.1</v>
      </c>
      <c r="V114" s="36" t="s">
        <v>1730</v>
      </c>
      <c r="W114" s="36" t="s">
        <v>1730</v>
      </c>
      <c r="X114" s="36" t="n">
        <v>6.9</v>
      </c>
      <c r="Y114" s="36" t="n">
        <v>3.7</v>
      </c>
      <c r="Z114" s="36" t="n">
        <v>9.1</v>
      </c>
      <c r="AA114" s="36" t="n">
        <v>5.7</v>
      </c>
      <c r="AB114" s="36" t="n">
        <v>8</v>
      </c>
      <c r="AC114" s="36" t="s">
        <v>1730</v>
      </c>
      <c r="AD114" s="36" t="n">
        <v>6.4</v>
      </c>
      <c r="AE114" s="36" t="n">
        <v>8.300000000000001</v>
      </c>
      <c r="AF114" s="36" t="s">
        <v>1730</v>
      </c>
      <c r="AG114" s="36" t="n">
        <v>5.5</v>
      </c>
      <c r="AH114" s="36" t="n">
        <v>9.1</v>
      </c>
      <c r="AI114" s="36" t="n">
        <v>9</v>
      </c>
      <c r="AJ114" s="36" t="n">
        <v>8.4</v>
      </c>
      <c r="AK114" s="36" t="n">
        <v>6.8</v>
      </c>
      <c r="AL114" s="36" t="n">
        <v>5.3</v>
      </c>
      <c r="AM114" s="36" t="n">
        <v>9.5</v>
      </c>
      <c r="AN114" s="36" t="n">
        <v>4.5</v>
      </c>
      <c r="AO114" s="36" t="s">
        <v>1730</v>
      </c>
      <c r="AP114" s="36" t="n">
        <v>8.300000000000001</v>
      </c>
      <c r="AQ114" s="36" t="n">
        <v>8.1</v>
      </c>
      <c r="AR114" s="36" t="n">
        <v>8.300000000000001</v>
      </c>
      <c r="AS114" s="36" t="n">
        <v>7.7</v>
      </c>
      <c r="AT114" s="36" t="n">
        <v>8.800000000000001</v>
      </c>
      <c r="AU114" s="36" t="n">
        <v>2.8</v>
      </c>
      <c r="AV114" s="36" t="n">
        <v>3.8</v>
      </c>
      <c r="AW114" s="36" t="n">
        <v>7</v>
      </c>
      <c r="AX114" s="36" t="n">
        <v>10</v>
      </c>
      <c r="AY114" s="36" t="n">
        <v>3</v>
      </c>
      <c r="AZ114" s="36" t="s">
        <v>1730</v>
      </c>
      <c r="BA114" s="36" t="s">
        <v>1730</v>
      </c>
      <c r="BB114" s="36" t="n">
        <v>9.699999999999999</v>
      </c>
      <c r="BC114" s="36" t="n">
        <v>9.199999999999999</v>
      </c>
      <c r="BD114" s="36" t="n">
        <v>6.3</v>
      </c>
      <c r="BE114" s="36" t="s">
        <v>1730</v>
      </c>
      <c r="BF114" s="36" t="n">
        <v>8.1</v>
      </c>
      <c r="BG114" s="36" t="n">
        <v>6.2</v>
      </c>
      <c r="BH114" s="36" t="n">
        <v>7.6</v>
      </c>
      <c r="BI114" s="36" t="n">
        <v>3.6</v>
      </c>
      <c r="BJ114" s="36" t="n">
        <v>6.5</v>
      </c>
      <c r="BK114" s="36" t="s">
        <v>1730</v>
      </c>
      <c r="BL114" s="36" t="n">
        <v>9.1</v>
      </c>
      <c r="BM114" s="36" t="n">
        <v>8</v>
      </c>
      <c r="BN114" s="36" t="s">
        <v>1750</v>
      </c>
      <c r="BO114" s="36" t="s">
        <v>2182</v>
      </c>
      <c r="BP114" s="36" t="s">
        <v>1730</v>
      </c>
      <c r="BQ114" s="36" t="s">
        <v>2183</v>
      </c>
      <c r="BR114" s="36" t="s">
        <v>2128</v>
      </c>
      <c r="BS114" s="36" t="s">
        <v>2128</v>
      </c>
      <c r="BT114" s="36" t="s">
        <v>2129</v>
      </c>
      <c r="BU114" s="36" t="s">
        <v>2130</v>
      </c>
      <c r="BV114" s="36" t="n">
        <v>3786</v>
      </c>
      <c r="BW114" s="36" t="s">
        <v>177</v>
      </c>
      <c r="BX114" s="36" t="s">
        <v>1740</v>
      </c>
      <c r="BY114" s="36" t="s">
        <v>1798</v>
      </c>
    </row>
    <row r="115" spans="1:77">
      <c r="A115" s="36" t="n">
        <v>413591</v>
      </c>
      <c r="B115" s="36" t="s">
        <v>1030</v>
      </c>
      <c r="C115" s="36" t="s">
        <v>1027</v>
      </c>
      <c r="D115" s="36">
        <f>VLOOKUP(C115,原始数据!$A$4:$B$133,2,0)</f>
        <v/>
      </c>
      <c r="E115" s="179" t="s">
        <v>1755</v>
      </c>
      <c r="F115" s="36" t="n">
        <v>5.5</v>
      </c>
      <c r="G115" s="36" t="n">
        <v>8.5</v>
      </c>
      <c r="H115" s="36" t="n">
        <v>8.1</v>
      </c>
      <c r="I115" s="36" t="n">
        <v>7</v>
      </c>
      <c r="J115" s="36" t="s">
        <v>1730</v>
      </c>
      <c r="K115" s="36" t="n">
        <v>7.7</v>
      </c>
      <c r="L115" s="36" t="s">
        <v>1730</v>
      </c>
      <c r="M115" s="36" t="n">
        <v>5.1</v>
      </c>
      <c r="N115" s="36" t="n">
        <v>4.8</v>
      </c>
      <c r="O115" s="36" t="n">
        <v>5.9</v>
      </c>
      <c r="P115" s="36" t="n">
        <v>10</v>
      </c>
      <c r="Q115" s="36" t="n">
        <v>6.9</v>
      </c>
      <c r="R115" s="36" t="n">
        <v>8.1</v>
      </c>
      <c r="S115" s="36" t="n">
        <v>7.4</v>
      </c>
      <c r="T115" s="36" t="n">
        <v>4.3</v>
      </c>
      <c r="U115" s="36" t="n">
        <v>7.2</v>
      </c>
      <c r="V115" s="36" t="s">
        <v>1730</v>
      </c>
      <c r="W115" s="36" t="s">
        <v>1730</v>
      </c>
      <c r="X115" s="36" t="n">
        <v>5.2</v>
      </c>
      <c r="Y115" s="36" t="n">
        <v>7.3</v>
      </c>
      <c r="Z115" s="36" t="n">
        <v>3.9</v>
      </c>
      <c r="AA115" s="36" t="n">
        <v>4</v>
      </c>
      <c r="AB115" s="36" t="n">
        <v>8</v>
      </c>
      <c r="AC115" s="36" t="s">
        <v>1730</v>
      </c>
      <c r="AD115" s="36" t="n">
        <v>5.8</v>
      </c>
      <c r="AE115" s="36" t="n">
        <v>4.9</v>
      </c>
      <c r="AF115" s="36" t="s">
        <v>1730</v>
      </c>
      <c r="AG115" s="36" t="n">
        <v>7.2</v>
      </c>
      <c r="AH115" s="36" t="n">
        <v>7.2</v>
      </c>
      <c r="AI115" s="36" t="n">
        <v>10</v>
      </c>
      <c r="AJ115" s="36" t="n">
        <v>8.4</v>
      </c>
      <c r="AK115" s="36" t="n">
        <v>6.8</v>
      </c>
      <c r="AL115" s="36" t="n">
        <v>6.9</v>
      </c>
      <c r="AM115" s="36" t="n">
        <v>7.1</v>
      </c>
      <c r="AN115" s="36" t="n">
        <v>10</v>
      </c>
      <c r="AO115" s="36" t="s">
        <v>1730</v>
      </c>
      <c r="AP115" s="36" t="n">
        <v>7.4</v>
      </c>
      <c r="AQ115" s="36" t="n">
        <v>6.8</v>
      </c>
      <c r="AR115" s="36" t="n">
        <v>8.300000000000001</v>
      </c>
      <c r="AS115" s="36" t="n">
        <v>5.8</v>
      </c>
      <c r="AT115" s="36" t="n">
        <v>8.1</v>
      </c>
      <c r="AU115" s="36" t="n">
        <v>5.2</v>
      </c>
      <c r="AV115" s="36" t="n">
        <v>4.4</v>
      </c>
      <c r="AW115" s="36" t="n">
        <v>6.3</v>
      </c>
      <c r="AX115" s="36" t="n">
        <v>8.5</v>
      </c>
      <c r="AY115" s="36" t="n">
        <v>4.8</v>
      </c>
      <c r="AZ115" s="36" t="s">
        <v>1730</v>
      </c>
      <c r="BA115" s="36" t="s">
        <v>1730</v>
      </c>
      <c r="BB115" s="36" t="n">
        <v>9.1</v>
      </c>
      <c r="BC115" s="36" t="n">
        <v>2.3</v>
      </c>
      <c r="BD115" s="36" t="n">
        <v>6.3</v>
      </c>
      <c r="BE115" s="36" t="s">
        <v>1730</v>
      </c>
      <c r="BF115" s="36" t="n">
        <v>8.1</v>
      </c>
      <c r="BG115" s="36" t="n">
        <v>5.6</v>
      </c>
      <c r="BH115" s="36" t="n">
        <v>5.8</v>
      </c>
      <c r="BI115" s="36" t="n">
        <v>4.2</v>
      </c>
      <c r="BJ115" s="36" t="n">
        <v>4.8</v>
      </c>
      <c r="BK115" s="36" t="s">
        <v>1730</v>
      </c>
      <c r="BL115" s="36" t="n">
        <v>6.2</v>
      </c>
      <c r="BM115" s="36" t="n">
        <v>7.6</v>
      </c>
      <c r="BN115" s="36" t="s">
        <v>2183</v>
      </c>
      <c r="BO115" s="36" t="s">
        <v>2182</v>
      </c>
      <c r="BP115" s="36" t="s">
        <v>1730</v>
      </c>
      <c r="BQ115" s="36" t="s">
        <v>2186</v>
      </c>
      <c r="BR115" s="36" t="s">
        <v>2131</v>
      </c>
      <c r="BS115" s="36" t="s">
        <v>2131</v>
      </c>
      <c r="BT115" s="36" t="s">
        <v>2132</v>
      </c>
      <c r="BU115" s="36" t="s">
        <v>2133</v>
      </c>
      <c r="BV115" s="36" t="n">
        <v>3679</v>
      </c>
      <c r="BW115" s="36" t="s">
        <v>121</v>
      </c>
      <c r="BX115" s="36" t="s">
        <v>1810</v>
      </c>
      <c r="BY115" s="36" t="s">
        <v>1905</v>
      </c>
    </row>
    <row r="116" spans="1:77">
      <c r="A116" s="36" t="n">
        <v>413591</v>
      </c>
      <c r="B116" s="36" t="s">
        <v>1036</v>
      </c>
      <c r="C116" s="36" t="s">
        <v>1033</v>
      </c>
      <c r="D116" s="36">
        <f>VLOOKUP(C116,原始数据!$A$4:$B$133,2,0)</f>
        <v/>
      </c>
      <c r="E116" s="179" t="s">
        <v>1729</v>
      </c>
      <c r="F116" s="36" t="n">
        <v>5.5</v>
      </c>
      <c r="G116" s="36" t="n">
        <v>6.5</v>
      </c>
      <c r="H116" s="36" t="n">
        <v>8.1</v>
      </c>
      <c r="I116" s="36" t="n">
        <v>4.1</v>
      </c>
      <c r="J116" s="36" t="s">
        <v>1730</v>
      </c>
      <c r="K116" s="36" t="n">
        <v>6.6</v>
      </c>
      <c r="L116" s="36" t="s">
        <v>1730</v>
      </c>
      <c r="M116" s="36" t="n">
        <v>5.8</v>
      </c>
      <c r="N116" s="36" t="n">
        <v>6.6</v>
      </c>
      <c r="O116" s="36" t="n">
        <v>7.1</v>
      </c>
      <c r="P116" s="36" t="n">
        <v>10</v>
      </c>
      <c r="Q116" s="36" t="n">
        <v>8.699999999999999</v>
      </c>
      <c r="R116" s="36" t="n">
        <v>6.2</v>
      </c>
      <c r="S116" s="36" t="n">
        <v>4.3</v>
      </c>
      <c r="T116" s="36" t="n">
        <v>4.3</v>
      </c>
      <c r="U116" s="36" t="n">
        <v>4.6</v>
      </c>
      <c r="V116" s="36" t="s">
        <v>1730</v>
      </c>
      <c r="W116" s="36" t="s">
        <v>1730</v>
      </c>
      <c r="X116" s="36" t="n">
        <v>5.2</v>
      </c>
      <c r="Y116" s="36" t="n">
        <v>4.6</v>
      </c>
      <c r="Z116" s="36" t="n">
        <v>6.5</v>
      </c>
      <c r="AA116" s="36" t="n">
        <v>7.5</v>
      </c>
      <c r="AB116" s="36" t="n">
        <v>5.2</v>
      </c>
      <c r="AC116" s="36" t="s">
        <v>1730</v>
      </c>
      <c r="AD116" s="36" t="n">
        <v>5.2</v>
      </c>
      <c r="AE116" s="36" t="n">
        <v>5.5</v>
      </c>
      <c r="AF116" s="36" t="s">
        <v>1730</v>
      </c>
      <c r="AG116" s="36" t="n">
        <v>7.2</v>
      </c>
      <c r="AH116" s="36" t="n">
        <v>9.1</v>
      </c>
      <c r="AI116" s="36" t="n">
        <v>6.8</v>
      </c>
      <c r="AJ116" s="36" t="n">
        <v>4.5</v>
      </c>
      <c r="AK116" s="36" t="n">
        <v>6.8</v>
      </c>
      <c r="AL116" s="36" t="n">
        <v>5.1</v>
      </c>
      <c r="AM116" s="36" t="n">
        <v>4.2</v>
      </c>
      <c r="AN116" s="36" t="n">
        <v>2.5</v>
      </c>
      <c r="AO116" s="36" t="s">
        <v>1730</v>
      </c>
      <c r="AP116" s="36" t="n">
        <v>6.6</v>
      </c>
      <c r="AQ116" s="36" t="n">
        <v>7.2</v>
      </c>
      <c r="AR116" s="36" t="n">
        <v>6.3</v>
      </c>
      <c r="AS116" s="36" t="n">
        <v>6.5</v>
      </c>
      <c r="AT116" s="36" t="n">
        <v>6.1</v>
      </c>
      <c r="AU116" s="36" t="n">
        <v>7.4</v>
      </c>
      <c r="AV116" s="36" t="n">
        <v>4.4</v>
      </c>
      <c r="AW116" s="36" t="n">
        <v>5.7</v>
      </c>
      <c r="AX116" s="36" t="n">
        <v>9</v>
      </c>
      <c r="AY116" s="36" t="n">
        <v>6.5</v>
      </c>
      <c r="AZ116" s="36" t="s">
        <v>1730</v>
      </c>
      <c r="BA116" s="36" t="s">
        <v>1730</v>
      </c>
      <c r="BB116" s="36" t="n">
        <v>6.9</v>
      </c>
      <c r="BC116" s="36" t="n">
        <v>5.7</v>
      </c>
      <c r="BD116" s="36" t="n">
        <v>6.3</v>
      </c>
      <c r="BE116" s="36" t="s">
        <v>1730</v>
      </c>
      <c r="BF116" s="36" t="n">
        <v>5.2</v>
      </c>
      <c r="BG116" s="36" t="n">
        <v>3.3</v>
      </c>
      <c r="BH116" s="36" t="n">
        <v>4.9</v>
      </c>
      <c r="BI116" s="36" t="n">
        <v>4.7</v>
      </c>
      <c r="BJ116" s="36" t="n">
        <v>8.1</v>
      </c>
      <c r="BK116" s="36" t="s">
        <v>1730</v>
      </c>
      <c r="BL116" s="36" t="n">
        <v>4.8</v>
      </c>
      <c r="BM116" s="36" t="n">
        <v>6.4</v>
      </c>
      <c r="BN116" s="36" t="s">
        <v>1764</v>
      </c>
      <c r="BO116" s="36" t="s">
        <v>2184</v>
      </c>
      <c r="BP116" s="36" t="s">
        <v>1730</v>
      </c>
      <c r="BQ116" s="36" t="s">
        <v>1739</v>
      </c>
      <c r="BR116" s="36" t="s">
        <v>2134</v>
      </c>
      <c r="BS116" s="36" t="s">
        <v>2134</v>
      </c>
      <c r="BT116" s="36" t="s">
        <v>2135</v>
      </c>
      <c r="BU116" s="36" t="s">
        <v>2136</v>
      </c>
      <c r="BV116" s="36" t="n">
        <v>5263</v>
      </c>
      <c r="BW116" s="36" t="s">
        <v>121</v>
      </c>
      <c r="BX116" s="36" t="s">
        <v>1782</v>
      </c>
      <c r="BY116" s="36" t="s">
        <v>1798</v>
      </c>
    </row>
    <row r="117" spans="1:77">
      <c r="A117" s="36" t="n">
        <v>413591</v>
      </c>
      <c r="B117" s="36" t="s">
        <v>1042</v>
      </c>
      <c r="C117" s="36" t="s">
        <v>1039</v>
      </c>
      <c r="D117" s="36">
        <f>VLOOKUP(C117,原始数据!$A$4:$B$133,2,0)</f>
        <v/>
      </c>
      <c r="E117" s="179" t="s">
        <v>1863</v>
      </c>
      <c r="F117" s="36" t="n">
        <v>7.3</v>
      </c>
      <c r="G117" s="36" t="n">
        <v>10</v>
      </c>
      <c r="H117" s="36" t="n">
        <v>7.2</v>
      </c>
      <c r="I117" s="36" t="n">
        <v>8.1</v>
      </c>
      <c r="J117" s="36" t="s">
        <v>1730</v>
      </c>
      <c r="K117" s="36" t="n">
        <v>5.4</v>
      </c>
      <c r="L117" s="36" t="s">
        <v>1730</v>
      </c>
      <c r="M117" s="36" t="n">
        <v>4.4</v>
      </c>
      <c r="N117" s="36" t="n">
        <v>6.6</v>
      </c>
      <c r="O117" s="36" t="n">
        <v>7.1</v>
      </c>
      <c r="P117" s="36" t="n">
        <v>10</v>
      </c>
      <c r="Q117" s="36" t="n">
        <v>8.699999999999999</v>
      </c>
      <c r="R117" s="36" t="n">
        <v>6.2</v>
      </c>
      <c r="S117" s="36" t="n">
        <v>7.4</v>
      </c>
      <c r="T117" s="36" t="n">
        <v>7.5</v>
      </c>
      <c r="U117" s="36" t="n">
        <v>7.4</v>
      </c>
      <c r="V117" s="36" t="s">
        <v>1730</v>
      </c>
      <c r="W117" s="36" t="s">
        <v>1730</v>
      </c>
      <c r="X117" s="36" t="n">
        <v>4.6</v>
      </c>
      <c r="Y117" s="36" t="n">
        <v>6.4</v>
      </c>
      <c r="Z117" s="36" t="n">
        <v>7.5</v>
      </c>
      <c r="AA117" s="36" t="n">
        <v>5.7</v>
      </c>
      <c r="AB117" s="36" t="n">
        <v>7.3</v>
      </c>
      <c r="AC117" s="36" t="s">
        <v>1730</v>
      </c>
      <c r="AD117" s="36" t="n">
        <v>7.7</v>
      </c>
      <c r="AE117" s="36" t="n">
        <v>7.6</v>
      </c>
      <c r="AF117" s="36" t="s">
        <v>1730</v>
      </c>
      <c r="AG117" s="36" t="n">
        <v>5.5</v>
      </c>
      <c r="AH117" s="36" t="n">
        <v>7.2</v>
      </c>
      <c r="AI117" s="36" t="n">
        <v>10</v>
      </c>
      <c r="AJ117" s="36" t="n">
        <v>6.4</v>
      </c>
      <c r="AK117" s="36" t="n">
        <v>9.300000000000001</v>
      </c>
      <c r="AL117" s="36" t="n">
        <v>8</v>
      </c>
      <c r="AM117" s="36" t="n">
        <v>7.7</v>
      </c>
      <c r="AN117" s="36" t="n">
        <v>6.5</v>
      </c>
      <c r="AO117" s="36" t="s">
        <v>1730</v>
      </c>
      <c r="AP117" s="36" t="n">
        <v>6</v>
      </c>
      <c r="AQ117" s="36" t="n">
        <v>7.9</v>
      </c>
      <c r="AR117" s="36" t="n">
        <v>8.300000000000001</v>
      </c>
      <c r="AS117" s="36" t="n">
        <v>6</v>
      </c>
      <c r="AT117" s="36" t="n">
        <v>7.4</v>
      </c>
      <c r="AU117" s="36" t="n">
        <v>10</v>
      </c>
      <c r="AV117" s="36" t="n">
        <v>6.1</v>
      </c>
      <c r="AW117" s="36" t="n">
        <v>7.6</v>
      </c>
      <c r="AX117" s="36" t="n">
        <v>9.5</v>
      </c>
      <c r="AY117" s="36" t="n">
        <v>8.199999999999999</v>
      </c>
      <c r="AZ117" s="36" t="s">
        <v>1730</v>
      </c>
      <c r="BA117" s="36" t="s">
        <v>1730</v>
      </c>
      <c r="BB117" s="36" t="n">
        <v>9.699999999999999</v>
      </c>
      <c r="BC117" s="36" t="n">
        <v>5.7</v>
      </c>
      <c r="BD117" s="36" t="n">
        <v>8.199999999999999</v>
      </c>
      <c r="BE117" s="36" t="s">
        <v>1730</v>
      </c>
      <c r="BF117" s="36" t="n">
        <v>7.9</v>
      </c>
      <c r="BG117" s="36" t="n">
        <v>6.7</v>
      </c>
      <c r="BH117" s="36" t="n">
        <v>7.2</v>
      </c>
      <c r="BI117" s="36" t="n">
        <v>8.5</v>
      </c>
      <c r="BJ117" s="36" t="n">
        <v>4.8</v>
      </c>
      <c r="BK117" s="36" t="s">
        <v>1730</v>
      </c>
      <c r="BL117" s="36" t="n">
        <v>8.4</v>
      </c>
      <c r="BM117" s="36" t="n">
        <v>9.1</v>
      </c>
      <c r="BN117" s="36" t="s">
        <v>2186</v>
      </c>
      <c r="BO117" s="36" t="s">
        <v>2182</v>
      </c>
      <c r="BP117" s="36" t="s">
        <v>1730</v>
      </c>
      <c r="BQ117" s="36" t="s">
        <v>1859</v>
      </c>
      <c r="BR117" s="36" t="s">
        <v>2137</v>
      </c>
      <c r="BS117" s="36" t="s">
        <v>2137</v>
      </c>
      <c r="BT117" s="36" t="s">
        <v>2138</v>
      </c>
      <c r="BU117" s="36" t="s">
        <v>2139</v>
      </c>
      <c r="BV117" s="36" t="n">
        <v>5701</v>
      </c>
      <c r="BW117" s="36" t="s">
        <v>121</v>
      </c>
      <c r="BX117" s="36" t="s">
        <v>1759</v>
      </c>
      <c r="BY117" s="36" t="s">
        <v>1798</v>
      </c>
    </row>
    <row r="118" spans="1:77">
      <c r="A118" s="36" t="n">
        <v>413591</v>
      </c>
      <c r="B118" s="36" t="s">
        <v>1049</v>
      </c>
      <c r="C118" s="36" t="s">
        <v>1046</v>
      </c>
      <c r="D118" s="36">
        <f>VLOOKUP(C118,原始数据!$A$4:$B$133,2,0)</f>
        <v/>
      </c>
      <c r="E118" s="179" t="s">
        <v>1876</v>
      </c>
      <c r="F118" s="36" t="n">
        <v>7.3</v>
      </c>
      <c r="G118" s="36" t="n">
        <v>8.5</v>
      </c>
      <c r="H118" s="36" t="n">
        <v>6.2</v>
      </c>
      <c r="I118" s="36" t="n">
        <v>4.5</v>
      </c>
      <c r="J118" s="36" t="s">
        <v>1730</v>
      </c>
      <c r="K118" s="36" t="n">
        <v>1.3</v>
      </c>
      <c r="L118" s="36" t="s">
        <v>1730</v>
      </c>
      <c r="M118" s="36" t="n">
        <v>1.5</v>
      </c>
      <c r="N118" s="36" t="n">
        <v>6.6</v>
      </c>
      <c r="O118" s="36" t="n">
        <v>5.3</v>
      </c>
      <c r="P118" s="36" t="n">
        <v>10</v>
      </c>
      <c r="Q118" s="36" t="n">
        <v>6.9</v>
      </c>
      <c r="R118" s="36" t="n">
        <v>8.1</v>
      </c>
      <c r="S118" s="36" t="n">
        <v>6.2</v>
      </c>
      <c r="T118" s="36" t="n">
        <v>7.5</v>
      </c>
      <c r="U118" s="36" t="n">
        <v>6.5</v>
      </c>
      <c r="V118" s="36" t="s">
        <v>1730</v>
      </c>
      <c r="W118" s="36" t="s">
        <v>1730</v>
      </c>
      <c r="X118" s="36" t="n">
        <v>5.2</v>
      </c>
      <c r="Y118" s="36" t="n">
        <v>7.3</v>
      </c>
      <c r="Z118" s="36" t="n">
        <v>4.8</v>
      </c>
      <c r="AA118" s="36" t="n">
        <v>2.3</v>
      </c>
      <c r="AB118" s="36" t="n">
        <v>5.2</v>
      </c>
      <c r="AC118" s="36" t="s">
        <v>1730</v>
      </c>
      <c r="AD118" s="36" t="n">
        <v>6.4</v>
      </c>
      <c r="AE118" s="36" t="n">
        <v>2.8</v>
      </c>
      <c r="AF118" s="36" t="s">
        <v>1730</v>
      </c>
      <c r="AG118" s="36" t="n">
        <v>7.2</v>
      </c>
      <c r="AH118" s="36" t="n">
        <v>3.4</v>
      </c>
      <c r="AI118" s="36" t="n">
        <v>9</v>
      </c>
      <c r="AJ118" s="36" t="n">
        <v>8.4</v>
      </c>
      <c r="AK118" s="36" t="n">
        <v>5.6</v>
      </c>
      <c r="AL118" s="36" t="n">
        <v>7.5</v>
      </c>
      <c r="AM118" s="36" t="n">
        <v>6.5</v>
      </c>
      <c r="AN118" s="36" t="n">
        <v>4.5</v>
      </c>
      <c r="AO118" s="36" t="s">
        <v>1730</v>
      </c>
      <c r="AP118" s="36" t="n">
        <v>3.1</v>
      </c>
      <c r="AQ118" s="36" t="n">
        <v>7.9</v>
      </c>
      <c r="AR118" s="36" t="n">
        <v>6.3</v>
      </c>
      <c r="AS118" s="36" t="n">
        <v>3.1</v>
      </c>
      <c r="AT118" s="36" t="n">
        <v>4.8</v>
      </c>
      <c r="AU118" s="36" t="n">
        <v>7</v>
      </c>
      <c r="AV118" s="36" t="n">
        <v>3.8</v>
      </c>
      <c r="AW118" s="36" t="n">
        <v>5.7</v>
      </c>
      <c r="AX118" s="36" t="n">
        <v>4.4</v>
      </c>
      <c r="AY118" s="36" t="n">
        <v>6.5</v>
      </c>
      <c r="AZ118" s="36" t="s">
        <v>1730</v>
      </c>
      <c r="BA118" s="36" t="s">
        <v>1730</v>
      </c>
      <c r="BB118" s="36" t="n">
        <v>5.8</v>
      </c>
      <c r="BC118" s="36" t="n">
        <v>2.3</v>
      </c>
      <c r="BD118" s="36" t="n">
        <v>6.3</v>
      </c>
      <c r="BE118" s="36" t="s">
        <v>1730</v>
      </c>
      <c r="BF118" s="36" t="n">
        <v>4.9</v>
      </c>
      <c r="BG118" s="36" t="n">
        <v>5.6</v>
      </c>
      <c r="BH118" s="36" t="n">
        <v>7.6</v>
      </c>
      <c r="BI118" s="36" t="n">
        <v>5.8</v>
      </c>
      <c r="BJ118" s="36" t="n">
        <v>8.1</v>
      </c>
      <c r="BK118" s="36" t="s">
        <v>1730</v>
      </c>
      <c r="BL118" s="36" t="n">
        <v>3.4</v>
      </c>
      <c r="BM118" s="36" t="n">
        <v>6</v>
      </c>
      <c r="BN118" s="36" t="s">
        <v>2189</v>
      </c>
      <c r="BO118" s="36" t="s">
        <v>2182</v>
      </c>
      <c r="BP118" s="36" t="s">
        <v>1730</v>
      </c>
      <c r="BQ118" s="36" t="s">
        <v>1815</v>
      </c>
      <c r="BR118" s="36" t="s">
        <v>2140</v>
      </c>
      <c r="BS118" s="36" t="s">
        <v>2140</v>
      </c>
      <c r="BT118" s="36" t="s">
        <v>2141</v>
      </c>
      <c r="BU118" s="36" t="s">
        <v>2142</v>
      </c>
      <c r="BV118" s="36" t="n">
        <v>5629</v>
      </c>
      <c r="BW118" s="36" t="s">
        <v>121</v>
      </c>
      <c r="BX118" s="36" t="s">
        <v>1810</v>
      </c>
      <c r="BY118" s="36" t="s">
        <v>1905</v>
      </c>
    </row>
    <row r="119" spans="1:77">
      <c r="A119" s="36" t="n">
        <v>413591</v>
      </c>
      <c r="B119" s="36" t="s">
        <v>1056</v>
      </c>
      <c r="C119" s="36" t="s">
        <v>1053</v>
      </c>
      <c r="D119" s="36">
        <f>VLOOKUP(C119,原始数据!$A$4:$B$133,2,0)</f>
        <v/>
      </c>
      <c r="E119" s="179" t="s">
        <v>1741</v>
      </c>
      <c r="F119" s="36" t="n">
        <v>3.7</v>
      </c>
      <c r="G119" s="36" t="n">
        <v>2.5</v>
      </c>
      <c r="H119" s="36" t="n">
        <v>8.1</v>
      </c>
      <c r="I119" s="36" t="n">
        <v>9.699999999999999</v>
      </c>
      <c r="J119" s="36" t="s">
        <v>1730</v>
      </c>
      <c r="K119" s="36" t="n">
        <v>7.7</v>
      </c>
      <c r="L119" s="36" t="s">
        <v>1730</v>
      </c>
      <c r="M119" s="36" t="n">
        <v>4.4</v>
      </c>
      <c r="N119" s="36" t="n">
        <v>4.8</v>
      </c>
      <c r="O119" s="36" t="n">
        <v>8.300000000000001</v>
      </c>
      <c r="P119" s="36" t="n">
        <v>8.5</v>
      </c>
      <c r="Q119" s="36" t="n">
        <v>6.9</v>
      </c>
      <c r="R119" s="36" t="n">
        <v>7.2</v>
      </c>
      <c r="S119" s="36" t="n">
        <v>8.699999999999999</v>
      </c>
      <c r="T119" s="36" t="n">
        <v>5.9</v>
      </c>
      <c r="U119" s="36" t="n">
        <v>6.7</v>
      </c>
      <c r="V119" s="36" t="s">
        <v>1730</v>
      </c>
      <c r="W119" s="36" t="s">
        <v>1730</v>
      </c>
      <c r="X119" s="36" t="n">
        <v>7.5</v>
      </c>
      <c r="Y119" s="36" t="n">
        <v>7.3</v>
      </c>
      <c r="Z119" s="36" t="n">
        <v>2.9</v>
      </c>
      <c r="AA119" s="36" t="n">
        <v>5.7</v>
      </c>
      <c r="AB119" s="36" t="n">
        <v>8</v>
      </c>
      <c r="AC119" s="36" t="s">
        <v>1730</v>
      </c>
      <c r="AD119" s="36" t="n">
        <v>4.6</v>
      </c>
      <c r="AE119" s="36" t="n">
        <v>7.6</v>
      </c>
      <c r="AF119" s="36" t="s">
        <v>1730</v>
      </c>
      <c r="AG119" s="36" t="n">
        <v>5.5</v>
      </c>
      <c r="AH119" s="36" t="n">
        <v>7.2</v>
      </c>
      <c r="AI119" s="36" t="n">
        <v>3.9</v>
      </c>
      <c r="AJ119" s="36" t="n">
        <v>4.5</v>
      </c>
      <c r="AK119" s="36" t="n">
        <v>8</v>
      </c>
      <c r="AL119" s="36" t="n">
        <v>4.9</v>
      </c>
      <c r="AM119" s="36" t="n">
        <v>8.9</v>
      </c>
      <c r="AN119" s="36" t="n">
        <v>2.5</v>
      </c>
      <c r="AO119" s="36" t="s">
        <v>1730</v>
      </c>
      <c r="AP119" s="36" t="n">
        <v>6.2</v>
      </c>
      <c r="AQ119" s="36" t="n">
        <v>5.1</v>
      </c>
      <c r="AR119" s="36" t="n">
        <v>6.3</v>
      </c>
      <c r="AS119" s="36" t="n">
        <v>6</v>
      </c>
      <c r="AT119" s="36" t="n">
        <v>8.1</v>
      </c>
      <c r="AU119" s="36" t="n">
        <v>5.4</v>
      </c>
      <c r="AV119" s="36" t="n">
        <v>2.6</v>
      </c>
      <c r="AW119" s="36" t="n">
        <v>4.4</v>
      </c>
      <c r="AX119" s="36" t="n">
        <v>9.199999999999999</v>
      </c>
      <c r="AY119" s="36" t="n">
        <v>4.8</v>
      </c>
      <c r="AZ119" s="36" t="s">
        <v>1730</v>
      </c>
      <c r="BA119" s="36" t="s">
        <v>1730</v>
      </c>
      <c r="BB119" s="36" t="n">
        <v>8</v>
      </c>
      <c r="BC119" s="36" t="n">
        <v>4</v>
      </c>
      <c r="BD119" s="36" t="n">
        <v>2.5</v>
      </c>
      <c r="BE119" s="36" t="s">
        <v>1730</v>
      </c>
      <c r="BF119" s="36" t="n">
        <v>8.300000000000001</v>
      </c>
      <c r="BG119" s="36" t="n">
        <v>5.6</v>
      </c>
      <c r="BH119" s="36" t="n">
        <v>6.2</v>
      </c>
      <c r="BI119" s="36" t="n">
        <v>4.7</v>
      </c>
      <c r="BJ119" s="36" t="n">
        <v>4.8</v>
      </c>
      <c r="BK119" s="36" t="s">
        <v>1730</v>
      </c>
      <c r="BL119" s="36" t="n">
        <v>9.1</v>
      </c>
      <c r="BM119" s="36" t="n">
        <v>8.300000000000001</v>
      </c>
      <c r="BN119" s="36" t="s">
        <v>1750</v>
      </c>
      <c r="BO119" s="36" t="s">
        <v>1739</v>
      </c>
      <c r="BP119" s="36" t="s">
        <v>1730</v>
      </c>
      <c r="BQ119" s="36" t="s">
        <v>2182</v>
      </c>
      <c r="BR119" s="36" t="s">
        <v>2143</v>
      </c>
      <c r="BS119" s="36" t="s">
        <v>2143</v>
      </c>
      <c r="BT119" s="36" t="s">
        <v>2144</v>
      </c>
      <c r="BU119" s="36" t="s">
        <v>2145</v>
      </c>
      <c r="BV119" s="36" t="n">
        <v>5499</v>
      </c>
      <c r="BW119" s="36" t="s">
        <v>121</v>
      </c>
      <c r="BX119" s="36" t="s">
        <v>1759</v>
      </c>
      <c r="BY119" s="36" t="s">
        <v>1750</v>
      </c>
    </row>
    <row r="120" spans="1:77">
      <c r="A120" s="36" t="n">
        <v>413591</v>
      </c>
      <c r="B120" s="36" t="s">
        <v>1062</v>
      </c>
      <c r="C120" s="36" t="s">
        <v>1059</v>
      </c>
      <c r="D120" s="36">
        <f>VLOOKUP(C120,原始数据!$A$4:$B$133,2,0)</f>
        <v/>
      </c>
      <c r="E120" s="179" t="s">
        <v>1741</v>
      </c>
      <c r="F120" s="36" t="n">
        <v>5.5</v>
      </c>
      <c r="G120" s="36" t="n">
        <v>4.5</v>
      </c>
      <c r="H120" s="36" t="n">
        <v>6.2</v>
      </c>
      <c r="I120" s="36" t="n">
        <v>7</v>
      </c>
      <c r="J120" s="36" t="s">
        <v>1730</v>
      </c>
      <c r="K120" s="36" t="n">
        <v>6.6</v>
      </c>
      <c r="L120" s="36" t="s">
        <v>1730</v>
      </c>
      <c r="M120" s="36" t="n">
        <v>1</v>
      </c>
      <c r="N120" s="36" t="n">
        <v>4.8</v>
      </c>
      <c r="O120" s="36" t="n">
        <v>8.9</v>
      </c>
      <c r="P120" s="36" t="n">
        <v>10</v>
      </c>
      <c r="Q120" s="36" t="n">
        <v>5</v>
      </c>
      <c r="R120" s="36" t="n">
        <v>6.2</v>
      </c>
      <c r="S120" s="36" t="n">
        <v>6.2</v>
      </c>
      <c r="T120" s="36" t="n">
        <v>4.3</v>
      </c>
      <c r="U120" s="36" t="n">
        <v>4</v>
      </c>
      <c r="V120" s="36" t="s">
        <v>1730</v>
      </c>
      <c r="W120" s="36" t="s">
        <v>1730</v>
      </c>
      <c r="X120" s="36" t="n">
        <v>7.5</v>
      </c>
      <c r="Y120" s="36" t="n">
        <v>7.3</v>
      </c>
      <c r="Z120" s="36" t="n">
        <v>6.6</v>
      </c>
      <c r="AA120" s="36" t="n">
        <v>7.5</v>
      </c>
      <c r="AB120" s="36" t="n">
        <v>5.9</v>
      </c>
      <c r="AC120" s="36" t="s">
        <v>1730</v>
      </c>
      <c r="AD120" s="36" t="n">
        <v>7.1</v>
      </c>
      <c r="AE120" s="36" t="n">
        <v>1</v>
      </c>
      <c r="AF120" s="36" t="s">
        <v>1730</v>
      </c>
      <c r="AG120" s="36" t="n">
        <v>2.1</v>
      </c>
      <c r="AH120" s="36" t="n">
        <v>5.3</v>
      </c>
      <c r="AI120" s="36" t="n">
        <v>5</v>
      </c>
      <c r="AJ120" s="36" t="n">
        <v>6.4</v>
      </c>
      <c r="AK120" s="36" t="n">
        <v>5.6</v>
      </c>
      <c r="AL120" s="36" t="n">
        <v>8.199999999999999</v>
      </c>
      <c r="AM120" s="36" t="n">
        <v>5.4</v>
      </c>
      <c r="AN120" s="36" t="n">
        <v>1</v>
      </c>
      <c r="AO120" s="36" t="s">
        <v>1730</v>
      </c>
      <c r="AP120" s="36" t="n">
        <v>7.6</v>
      </c>
      <c r="AQ120" s="36" t="n">
        <v>5.5</v>
      </c>
      <c r="AR120" s="36" t="n">
        <v>6.3</v>
      </c>
      <c r="AS120" s="36" t="n">
        <v>1</v>
      </c>
      <c r="AT120" s="36" t="n">
        <v>6.1</v>
      </c>
      <c r="AU120" s="36" t="n">
        <v>6.2</v>
      </c>
      <c r="AV120" s="36" t="n">
        <v>2.1</v>
      </c>
      <c r="AW120" s="36" t="n">
        <v>8.9</v>
      </c>
      <c r="AX120" s="36" t="n">
        <v>8.5</v>
      </c>
      <c r="AY120" s="36" t="n">
        <v>6.5</v>
      </c>
      <c r="AZ120" s="36" t="s">
        <v>1730</v>
      </c>
      <c r="BA120" s="36" t="s">
        <v>1730</v>
      </c>
      <c r="BB120" s="36" t="n">
        <v>8</v>
      </c>
      <c r="BC120" s="36" t="n">
        <v>5.7</v>
      </c>
      <c r="BD120" s="36" t="n">
        <v>8.199999999999999</v>
      </c>
      <c r="BE120" s="36" t="s">
        <v>1730</v>
      </c>
      <c r="BF120" s="36" t="n">
        <v>6.1</v>
      </c>
      <c r="BG120" s="36" t="n">
        <v>6.7</v>
      </c>
      <c r="BH120" s="36" t="n">
        <v>6.2</v>
      </c>
      <c r="BI120" s="36" t="n">
        <v>6.3</v>
      </c>
      <c r="BJ120" s="36" t="n">
        <v>3.1</v>
      </c>
      <c r="BK120" s="36" t="s">
        <v>1730</v>
      </c>
      <c r="BL120" s="36" t="n">
        <v>6.2</v>
      </c>
      <c r="BM120" s="36" t="n">
        <v>6.6</v>
      </c>
      <c r="BN120" s="36" t="s">
        <v>1759</v>
      </c>
      <c r="BO120" s="36" t="s">
        <v>2184</v>
      </c>
      <c r="BP120" s="36" t="s">
        <v>1730</v>
      </c>
      <c r="BQ120" s="36" t="s">
        <v>2184</v>
      </c>
      <c r="BR120" s="36" t="s">
        <v>2146</v>
      </c>
      <c r="BS120" s="36" t="s">
        <v>2146</v>
      </c>
      <c r="BT120" s="36" t="s">
        <v>2147</v>
      </c>
      <c r="BU120" s="36" t="s">
        <v>2148</v>
      </c>
      <c r="BV120" s="36" t="n">
        <v>7808</v>
      </c>
      <c r="BW120" s="36" t="s">
        <v>121</v>
      </c>
      <c r="BX120" s="36" t="s">
        <v>1775</v>
      </c>
      <c r="BY120" s="36" t="s">
        <v>1765</v>
      </c>
    </row>
    <row r="121" spans="1:77">
      <c r="A121" s="36" t="n">
        <v>413591</v>
      </c>
      <c r="B121" s="36" t="s">
        <v>1069</v>
      </c>
      <c r="C121" s="36" t="s">
        <v>1066</v>
      </c>
      <c r="D121" s="36">
        <f>VLOOKUP(C121,原始数据!$A$4:$B$133,2,0)</f>
        <v/>
      </c>
      <c r="E121" s="179" t="s">
        <v>1746</v>
      </c>
      <c r="F121" s="36" t="n">
        <v>7.3</v>
      </c>
      <c r="G121" s="36" t="n">
        <v>10</v>
      </c>
      <c r="H121" s="36" t="n">
        <v>7.2</v>
      </c>
      <c r="I121" s="36" t="n">
        <v>4.6</v>
      </c>
      <c r="J121" s="36" t="s">
        <v>1730</v>
      </c>
      <c r="K121" s="36" t="n">
        <v>3.6</v>
      </c>
      <c r="L121" s="36" t="s">
        <v>1730</v>
      </c>
      <c r="M121" s="36" t="n">
        <v>4.4</v>
      </c>
      <c r="N121" s="36" t="n">
        <v>6.6</v>
      </c>
      <c r="O121" s="36" t="n">
        <v>3.5</v>
      </c>
      <c r="P121" s="36" t="n">
        <v>10</v>
      </c>
      <c r="Q121" s="36" t="n">
        <v>5</v>
      </c>
      <c r="R121" s="36" t="n">
        <v>3.4</v>
      </c>
      <c r="S121" s="36" t="n">
        <v>4.3</v>
      </c>
      <c r="T121" s="36" t="n">
        <v>5.9</v>
      </c>
      <c r="U121" s="36" t="n">
        <v>4</v>
      </c>
      <c r="V121" s="36" t="s">
        <v>1730</v>
      </c>
      <c r="W121" s="36" t="s">
        <v>1730</v>
      </c>
      <c r="X121" s="36" t="n">
        <v>5.2</v>
      </c>
      <c r="Y121" s="36" t="n">
        <v>4.6</v>
      </c>
      <c r="Z121" s="36" t="n">
        <v>7.4</v>
      </c>
      <c r="AA121" s="36" t="n">
        <v>4</v>
      </c>
      <c r="AB121" s="36" t="n">
        <v>5.2</v>
      </c>
      <c r="AC121" s="36" t="s">
        <v>1730</v>
      </c>
      <c r="AD121" s="36" t="n">
        <v>5.8</v>
      </c>
      <c r="AE121" s="36" t="n">
        <v>5.5</v>
      </c>
      <c r="AF121" s="36" t="s">
        <v>1730</v>
      </c>
      <c r="AG121" s="36" t="n">
        <v>7.2</v>
      </c>
      <c r="AH121" s="36" t="n">
        <v>6.2</v>
      </c>
      <c r="AI121" s="36" t="n">
        <v>8.699999999999999</v>
      </c>
      <c r="AJ121" s="36" t="n">
        <v>6.4</v>
      </c>
      <c r="AK121" s="36" t="n">
        <v>6.8</v>
      </c>
      <c r="AL121" s="36" t="n">
        <v>6.8</v>
      </c>
      <c r="AM121" s="36" t="n">
        <v>7.1</v>
      </c>
      <c r="AN121" s="36" t="n">
        <v>2.5</v>
      </c>
      <c r="AO121" s="36" t="s">
        <v>1730</v>
      </c>
      <c r="AP121" s="36" t="n">
        <v>4.2</v>
      </c>
      <c r="AQ121" s="36" t="n">
        <v>4.8</v>
      </c>
      <c r="AR121" s="36" t="n">
        <v>6.3</v>
      </c>
      <c r="AS121" s="36" t="n">
        <v>5.8</v>
      </c>
      <c r="AT121" s="36" t="n">
        <v>3.4</v>
      </c>
      <c r="AU121" s="36" t="n">
        <v>6.5</v>
      </c>
      <c r="AV121" s="36" t="n">
        <v>3.2</v>
      </c>
      <c r="AW121" s="36" t="n">
        <v>7</v>
      </c>
      <c r="AX121" s="36" t="n">
        <v>5.2</v>
      </c>
      <c r="AY121" s="36" t="n">
        <v>8.199999999999999</v>
      </c>
      <c r="AZ121" s="36" t="s">
        <v>1730</v>
      </c>
      <c r="BA121" s="36" t="s">
        <v>1730</v>
      </c>
      <c r="BB121" s="36" t="n">
        <v>6.3</v>
      </c>
      <c r="BC121" s="36" t="n">
        <v>7.5</v>
      </c>
      <c r="BD121" s="36" t="n">
        <v>6.3</v>
      </c>
      <c r="BE121" s="36" t="s">
        <v>1730</v>
      </c>
      <c r="BF121" s="36" t="n">
        <v>3.7</v>
      </c>
      <c r="BG121" s="36" t="n">
        <v>4.4</v>
      </c>
      <c r="BH121" s="36" t="n">
        <v>4.9</v>
      </c>
      <c r="BI121" s="36" t="n">
        <v>5.2</v>
      </c>
      <c r="BJ121" s="36" t="n">
        <v>3.1</v>
      </c>
      <c r="BK121" s="36" t="s">
        <v>1730</v>
      </c>
      <c r="BL121" s="36" t="n">
        <v>4.8</v>
      </c>
      <c r="BM121" s="36" t="n">
        <v>6.5</v>
      </c>
      <c r="BN121" s="36" t="s">
        <v>2188</v>
      </c>
      <c r="BO121" s="36" t="s">
        <v>1739</v>
      </c>
      <c r="BP121" s="36" t="s">
        <v>1730</v>
      </c>
      <c r="BQ121" s="36" t="s">
        <v>2193</v>
      </c>
      <c r="BR121" s="36" t="s">
        <v>2149</v>
      </c>
      <c r="BS121" s="36" t="s">
        <v>2149</v>
      </c>
      <c r="BT121" s="36" t="s">
        <v>2150</v>
      </c>
      <c r="BU121" s="36" t="s">
        <v>2151</v>
      </c>
      <c r="BV121" s="36" t="n">
        <v>4976</v>
      </c>
      <c r="BW121" s="36" t="s">
        <v>121</v>
      </c>
      <c r="BX121" s="36" t="s">
        <v>1739</v>
      </c>
      <c r="BY121" s="36" t="s">
        <v>1765</v>
      </c>
    </row>
    <row r="122" spans="1:77">
      <c r="A122" s="36" t="n">
        <v>413591</v>
      </c>
      <c r="B122" s="36" t="s">
        <v>1076</v>
      </c>
      <c r="C122" s="36" t="s">
        <v>1073</v>
      </c>
      <c r="D122" s="36">
        <f>VLOOKUP(C122,原始数据!$A$4:$B$133,2,0)</f>
        <v/>
      </c>
      <c r="E122" s="179" t="s">
        <v>1863</v>
      </c>
      <c r="F122" s="36" t="n">
        <v>7.3</v>
      </c>
      <c r="G122" s="36" t="n">
        <v>6.5</v>
      </c>
      <c r="H122" s="36" t="n">
        <v>8.1</v>
      </c>
      <c r="I122" s="36" t="n">
        <v>7.5</v>
      </c>
      <c r="J122" s="36" t="s">
        <v>1730</v>
      </c>
      <c r="K122" s="36" t="n">
        <v>5.4</v>
      </c>
      <c r="L122" s="36" t="s">
        <v>1730</v>
      </c>
      <c r="M122" s="36" t="n">
        <v>4.4</v>
      </c>
      <c r="N122" s="36" t="n">
        <v>6.6</v>
      </c>
      <c r="O122" s="36" t="n">
        <v>5.3</v>
      </c>
      <c r="P122" s="36" t="n">
        <v>10</v>
      </c>
      <c r="Q122" s="36" t="n">
        <v>6.9</v>
      </c>
      <c r="R122" s="36" t="n">
        <v>7.2</v>
      </c>
      <c r="S122" s="36" t="n">
        <v>8.1</v>
      </c>
      <c r="T122" s="36" t="n">
        <v>7.5</v>
      </c>
      <c r="U122" s="36" t="n">
        <v>5.7</v>
      </c>
      <c r="V122" s="36" t="s">
        <v>1730</v>
      </c>
      <c r="W122" s="36" t="s">
        <v>1730</v>
      </c>
      <c r="X122" s="36" t="n">
        <v>5.8</v>
      </c>
      <c r="Y122" s="36" t="n">
        <v>5.5</v>
      </c>
      <c r="Z122" s="36" t="n">
        <v>7.5</v>
      </c>
      <c r="AA122" s="36" t="n">
        <v>7.5</v>
      </c>
      <c r="AB122" s="36" t="n">
        <v>5.9</v>
      </c>
      <c r="AC122" s="36" t="s">
        <v>1730</v>
      </c>
      <c r="AD122" s="36" t="n">
        <v>5.8</v>
      </c>
      <c r="AE122" s="36" t="n">
        <v>5.5</v>
      </c>
      <c r="AF122" s="36" t="s">
        <v>1730</v>
      </c>
      <c r="AG122" s="36" t="n">
        <v>7.2</v>
      </c>
      <c r="AH122" s="36" t="n">
        <v>9.1</v>
      </c>
      <c r="AI122" s="36" t="n">
        <v>7.9</v>
      </c>
      <c r="AJ122" s="36" t="n">
        <v>6.4</v>
      </c>
      <c r="AK122" s="36" t="n">
        <v>6.8</v>
      </c>
      <c r="AL122" s="36" t="n">
        <v>6.9</v>
      </c>
      <c r="AM122" s="36" t="n">
        <v>6.5</v>
      </c>
      <c r="AN122" s="36" t="n">
        <v>4.5</v>
      </c>
      <c r="AO122" s="36" t="s">
        <v>1730</v>
      </c>
      <c r="AP122" s="36" t="n">
        <v>7</v>
      </c>
      <c r="AQ122" s="36" t="n">
        <v>6.8</v>
      </c>
      <c r="AR122" s="36" t="n">
        <v>10</v>
      </c>
      <c r="AS122" s="36" t="n">
        <v>5.8</v>
      </c>
      <c r="AT122" s="36" t="n">
        <v>6.8</v>
      </c>
      <c r="AU122" s="36" t="n">
        <v>6.7</v>
      </c>
      <c r="AV122" s="36" t="n">
        <v>3.2</v>
      </c>
      <c r="AW122" s="36" t="n">
        <v>6.3</v>
      </c>
      <c r="AX122" s="36" t="n">
        <v>9.6</v>
      </c>
      <c r="AY122" s="36" t="n">
        <v>6.5</v>
      </c>
      <c r="AZ122" s="36" t="s">
        <v>1730</v>
      </c>
      <c r="BA122" s="36" t="s">
        <v>1730</v>
      </c>
      <c r="BB122" s="36" t="n">
        <v>9.699999999999999</v>
      </c>
      <c r="BC122" s="36" t="n">
        <v>5.7</v>
      </c>
      <c r="BD122" s="36" t="n">
        <v>8.199999999999999</v>
      </c>
      <c r="BE122" s="36" t="s">
        <v>1730</v>
      </c>
      <c r="BF122" s="36" t="n">
        <v>6.3</v>
      </c>
      <c r="BG122" s="36" t="n">
        <v>3.3</v>
      </c>
      <c r="BH122" s="36" t="n">
        <v>6.1</v>
      </c>
      <c r="BI122" s="36" t="n">
        <v>5.2</v>
      </c>
      <c r="BJ122" s="36" t="n">
        <v>3.1</v>
      </c>
      <c r="BK122" s="36" t="s">
        <v>1730</v>
      </c>
      <c r="BL122" s="36" t="n">
        <v>6.9</v>
      </c>
      <c r="BM122" s="36" t="n">
        <v>6.4</v>
      </c>
      <c r="BN122" s="36" t="s">
        <v>2183</v>
      </c>
      <c r="BO122" s="36" t="s">
        <v>1739</v>
      </c>
      <c r="BP122" s="36" t="s">
        <v>1730</v>
      </c>
      <c r="BQ122" s="36" t="s">
        <v>2184</v>
      </c>
      <c r="BR122" s="36" t="s">
        <v>2152</v>
      </c>
      <c r="BS122" s="36" t="s">
        <v>2152</v>
      </c>
      <c r="BT122" s="36" t="s">
        <v>2153</v>
      </c>
      <c r="BU122" s="36" t="s">
        <v>2154</v>
      </c>
      <c r="BV122" s="36" t="n">
        <v>4678</v>
      </c>
      <c r="BW122" s="36" t="s">
        <v>121</v>
      </c>
      <c r="BX122" s="36" t="s">
        <v>1815</v>
      </c>
      <c r="BY122" s="36" t="s">
        <v>1735</v>
      </c>
    </row>
    <row r="123" spans="1:77">
      <c r="A123" s="36" t="n">
        <v>413591</v>
      </c>
      <c r="B123" s="36" t="s">
        <v>1084</v>
      </c>
      <c r="C123" s="36" t="s">
        <v>1081</v>
      </c>
      <c r="D123" s="36">
        <f>VLOOKUP(C123,原始数据!$A$4:$B$133,2,0)</f>
        <v/>
      </c>
      <c r="E123" s="179" t="s">
        <v>1959</v>
      </c>
      <c r="F123" s="36" t="n">
        <v>5.5</v>
      </c>
      <c r="G123" s="36" t="n">
        <v>8.5</v>
      </c>
      <c r="H123" s="36" t="n">
        <v>6.2</v>
      </c>
      <c r="I123" s="36" t="n">
        <v>4.3</v>
      </c>
      <c r="J123" s="36" t="s">
        <v>1730</v>
      </c>
      <c r="K123" s="36" t="n">
        <v>1.3</v>
      </c>
      <c r="L123" s="36" t="s">
        <v>1730</v>
      </c>
      <c r="M123" s="36" t="n">
        <v>8.699999999999999</v>
      </c>
      <c r="N123" s="36" t="n">
        <v>4.8</v>
      </c>
      <c r="O123" s="36" t="n">
        <v>2.9</v>
      </c>
      <c r="P123" s="36" t="n">
        <v>8.5</v>
      </c>
      <c r="Q123" s="36" t="n">
        <v>6.9</v>
      </c>
      <c r="R123" s="36" t="n">
        <v>2.5</v>
      </c>
      <c r="S123" s="36" t="n">
        <v>3.6</v>
      </c>
      <c r="T123" s="36" t="n">
        <v>2.7</v>
      </c>
      <c r="U123" s="36" t="n">
        <v>2.9</v>
      </c>
      <c r="V123" s="36" t="s">
        <v>1730</v>
      </c>
      <c r="W123" s="36" t="s">
        <v>1730</v>
      </c>
      <c r="X123" s="36" t="n">
        <v>5.8</v>
      </c>
      <c r="Y123" s="36" t="n">
        <v>1.9</v>
      </c>
      <c r="Z123" s="36" t="n">
        <v>7.5</v>
      </c>
      <c r="AA123" s="36" t="n">
        <v>4</v>
      </c>
      <c r="AB123" s="36" t="n">
        <v>5.2</v>
      </c>
      <c r="AC123" s="36" t="s">
        <v>1730</v>
      </c>
      <c r="AD123" s="36" t="n">
        <v>3.4</v>
      </c>
      <c r="AE123" s="36" t="n">
        <v>6.9</v>
      </c>
      <c r="AF123" s="36" t="s">
        <v>1730</v>
      </c>
      <c r="AG123" s="36" t="n">
        <v>3.8</v>
      </c>
      <c r="AH123" s="36" t="n">
        <v>6.2</v>
      </c>
      <c r="AI123" s="36" t="n">
        <v>10</v>
      </c>
      <c r="AJ123" s="36" t="n">
        <v>4.5</v>
      </c>
      <c r="AK123" s="36" t="n">
        <v>6.8</v>
      </c>
      <c r="AL123" s="36" t="n">
        <v>2.3</v>
      </c>
      <c r="AM123" s="36" t="n">
        <v>5.9</v>
      </c>
      <c r="AN123" s="36" t="n">
        <v>8.5</v>
      </c>
      <c r="AO123" s="36" t="s">
        <v>1730</v>
      </c>
      <c r="AP123" s="36" t="n">
        <v>2</v>
      </c>
      <c r="AQ123" s="36" t="n">
        <v>5.5</v>
      </c>
      <c r="AR123" s="36" t="n">
        <v>8.300000000000001</v>
      </c>
      <c r="AS123" s="36" t="n">
        <v>6.9</v>
      </c>
      <c r="AT123" s="36" t="n">
        <v>2.8</v>
      </c>
      <c r="AU123" s="36" t="n">
        <v>3.4</v>
      </c>
      <c r="AV123" s="36" t="n">
        <v>3.2</v>
      </c>
      <c r="AW123" s="36" t="n">
        <v>3.1</v>
      </c>
      <c r="AX123" s="36" t="n">
        <v>6.9</v>
      </c>
      <c r="AY123" s="36" t="n">
        <v>4.8</v>
      </c>
      <c r="AZ123" s="36" t="s">
        <v>1730</v>
      </c>
      <c r="BA123" s="36" t="s">
        <v>1730</v>
      </c>
      <c r="BB123" s="36" t="n">
        <v>10</v>
      </c>
      <c r="BC123" s="36" t="n">
        <v>7.5</v>
      </c>
      <c r="BD123" s="36" t="n">
        <v>8.199999999999999</v>
      </c>
      <c r="BE123" s="36" t="s">
        <v>1730</v>
      </c>
      <c r="BF123" s="36" t="n">
        <v>4.5</v>
      </c>
      <c r="BG123" s="36" t="n">
        <v>2.1</v>
      </c>
      <c r="BH123" s="36" t="n">
        <v>3.5</v>
      </c>
      <c r="BI123" s="36" t="n">
        <v>1</v>
      </c>
      <c r="BJ123" s="36" t="n">
        <v>4.8</v>
      </c>
      <c r="BK123" s="36" t="s">
        <v>1730</v>
      </c>
      <c r="BL123" s="36" t="n">
        <v>4.8</v>
      </c>
      <c r="BM123" s="36" t="n">
        <v>4.8</v>
      </c>
      <c r="BN123" s="36" t="s">
        <v>2188</v>
      </c>
      <c r="BO123" s="36" t="s">
        <v>1739</v>
      </c>
      <c r="BP123" s="36" t="s">
        <v>1730</v>
      </c>
      <c r="BQ123" s="36" t="s">
        <v>2184</v>
      </c>
      <c r="BR123" s="36" t="s">
        <v>2155</v>
      </c>
      <c r="BS123" s="36" t="s">
        <v>2155</v>
      </c>
      <c r="BT123" s="36" t="s">
        <v>2156</v>
      </c>
      <c r="BU123" s="36" t="s">
        <v>2157</v>
      </c>
      <c r="BV123" s="36" t="n">
        <v>3900</v>
      </c>
      <c r="BW123" s="36" t="s">
        <v>121</v>
      </c>
      <c r="BX123" s="36" t="s">
        <v>1745</v>
      </c>
      <c r="BY123" s="36" t="s">
        <v>1765</v>
      </c>
    </row>
    <row r="124" spans="1:77">
      <c r="A124" s="36" t="n">
        <v>413591</v>
      </c>
      <c r="B124" s="36" t="s">
        <v>1091</v>
      </c>
      <c r="C124" s="36" t="s">
        <v>1088</v>
      </c>
      <c r="D124" s="36">
        <f>VLOOKUP(C124,原始数据!$A$4:$B$133,2,0)</f>
        <v/>
      </c>
      <c r="E124" s="179" t="s">
        <v>1803</v>
      </c>
      <c r="F124" s="36" t="n">
        <v>5.5</v>
      </c>
      <c r="G124" s="36" t="n">
        <v>10</v>
      </c>
      <c r="H124" s="36" t="n">
        <v>8.1</v>
      </c>
      <c r="I124" s="36" t="n">
        <v>5.3</v>
      </c>
      <c r="J124" s="36" t="s">
        <v>1730</v>
      </c>
      <c r="K124" s="36" t="n">
        <v>6</v>
      </c>
      <c r="L124" s="36" t="s">
        <v>1730</v>
      </c>
      <c r="M124" s="36" t="n">
        <v>3.7</v>
      </c>
      <c r="N124" s="36" t="n">
        <v>4.8</v>
      </c>
      <c r="O124" s="36" t="n">
        <v>4.1</v>
      </c>
      <c r="P124" s="36" t="n">
        <v>8.5</v>
      </c>
      <c r="Q124" s="36" t="n">
        <v>6.9</v>
      </c>
      <c r="R124" s="36" t="n">
        <v>3.4</v>
      </c>
      <c r="S124" s="36" t="n">
        <v>5.5</v>
      </c>
      <c r="T124" s="36" t="n">
        <v>7.5</v>
      </c>
      <c r="U124" s="36" t="n">
        <v>2.5</v>
      </c>
      <c r="V124" s="36" t="s">
        <v>1730</v>
      </c>
      <c r="W124" s="36" t="s">
        <v>1730</v>
      </c>
      <c r="X124" s="36" t="n">
        <v>5.2</v>
      </c>
      <c r="Y124" s="36" t="n">
        <v>5.5</v>
      </c>
      <c r="Z124" s="36" t="n">
        <v>5.6</v>
      </c>
      <c r="AA124" s="36" t="n">
        <v>5.7</v>
      </c>
      <c r="AB124" s="36" t="n">
        <v>5.9</v>
      </c>
      <c r="AC124" s="36" t="s">
        <v>1730</v>
      </c>
      <c r="AD124" s="36" t="n">
        <v>4.6</v>
      </c>
      <c r="AE124" s="36" t="n">
        <v>3.5</v>
      </c>
      <c r="AF124" s="36" t="s">
        <v>1730</v>
      </c>
      <c r="AG124" s="36" t="n">
        <v>8.800000000000001</v>
      </c>
      <c r="AH124" s="36" t="n">
        <v>9.1</v>
      </c>
      <c r="AI124" s="36" t="n">
        <v>9</v>
      </c>
      <c r="AJ124" s="36" t="n">
        <v>6.4</v>
      </c>
      <c r="AK124" s="36" t="n">
        <v>3.2</v>
      </c>
      <c r="AL124" s="36" t="n">
        <v>4.2</v>
      </c>
      <c r="AM124" s="36" t="n">
        <v>4.8</v>
      </c>
      <c r="AN124" s="36" t="n">
        <v>4.5</v>
      </c>
      <c r="AO124" s="36" t="s">
        <v>1730</v>
      </c>
      <c r="AP124" s="36" t="n">
        <v>6.3</v>
      </c>
      <c r="AQ124" s="36" t="n">
        <v>5.2</v>
      </c>
      <c r="AR124" s="36" t="n">
        <v>8.300000000000001</v>
      </c>
      <c r="AS124" s="36" t="n">
        <v>5.3</v>
      </c>
      <c r="AT124" s="36" t="n">
        <v>4.8</v>
      </c>
      <c r="AU124" s="36" t="n">
        <v>6.4</v>
      </c>
      <c r="AV124" s="36" t="n">
        <v>2.6</v>
      </c>
      <c r="AW124" s="36" t="n">
        <v>3.1</v>
      </c>
      <c r="AX124" s="36" t="n">
        <v>7.1</v>
      </c>
      <c r="AY124" s="36" t="n">
        <v>6.5</v>
      </c>
      <c r="AZ124" s="36" t="s">
        <v>1730</v>
      </c>
      <c r="BA124" s="36" t="s">
        <v>1730</v>
      </c>
      <c r="BB124" s="36" t="n">
        <v>6.3</v>
      </c>
      <c r="BC124" s="36" t="n">
        <v>5.7</v>
      </c>
      <c r="BD124" s="36" t="n">
        <v>6.3</v>
      </c>
      <c r="BE124" s="36" t="s">
        <v>1730</v>
      </c>
      <c r="BF124" s="36" t="n">
        <v>5</v>
      </c>
      <c r="BG124" s="36" t="n">
        <v>2.7</v>
      </c>
      <c r="BH124" s="36" t="n">
        <v>5.8</v>
      </c>
      <c r="BI124" s="36" t="n">
        <v>4.7</v>
      </c>
      <c r="BJ124" s="36" t="n">
        <v>3.1</v>
      </c>
      <c r="BK124" s="36" t="s">
        <v>1730</v>
      </c>
      <c r="BL124" s="36" t="n">
        <v>4.8</v>
      </c>
      <c r="BM124" s="36" t="n">
        <v>4.2</v>
      </c>
      <c r="BN124" s="36" t="s">
        <v>1897</v>
      </c>
      <c r="BO124" s="36" t="s">
        <v>1739</v>
      </c>
      <c r="BP124" s="36" t="s">
        <v>1730</v>
      </c>
      <c r="BQ124" s="36" t="s">
        <v>1739</v>
      </c>
      <c r="BR124" s="36" t="s">
        <v>2158</v>
      </c>
      <c r="BS124" s="36" t="s">
        <v>2158</v>
      </c>
      <c r="BT124" s="36" t="s">
        <v>2159</v>
      </c>
      <c r="BU124" s="36" t="s">
        <v>2160</v>
      </c>
      <c r="BV124" s="36" t="n">
        <v>4770</v>
      </c>
      <c r="BW124" s="36" t="s">
        <v>121</v>
      </c>
      <c r="BX124" s="36" t="s">
        <v>1815</v>
      </c>
      <c r="BY124" s="36" t="s">
        <v>1792</v>
      </c>
    </row>
    <row r="125" spans="1:77">
      <c r="A125" s="36" t="n">
        <v>413591</v>
      </c>
      <c r="B125" s="36" t="s">
        <v>1097</v>
      </c>
      <c r="C125" s="36" t="s">
        <v>1094</v>
      </c>
      <c r="D125" s="36">
        <f>VLOOKUP(C125,原始数据!$A$4:$B$133,2,0)</f>
        <v/>
      </c>
      <c r="E125" s="179" t="s">
        <v>2008</v>
      </c>
      <c r="F125" s="36" t="n">
        <v>3.7</v>
      </c>
      <c r="G125" s="36" t="n">
        <v>6.5</v>
      </c>
      <c r="H125" s="36" t="n">
        <v>6.2</v>
      </c>
      <c r="I125" s="36" t="n">
        <v>5.4</v>
      </c>
      <c r="J125" s="36" t="s">
        <v>1730</v>
      </c>
      <c r="K125" s="36" t="n">
        <v>4.8</v>
      </c>
      <c r="L125" s="36" t="s">
        <v>1730</v>
      </c>
      <c r="M125" s="36" t="n">
        <v>3</v>
      </c>
      <c r="N125" s="36" t="n">
        <v>4.8</v>
      </c>
      <c r="O125" s="36" t="n">
        <v>6.5</v>
      </c>
      <c r="P125" s="36" t="n">
        <v>10</v>
      </c>
      <c r="Q125" s="36" t="n">
        <v>8.699999999999999</v>
      </c>
      <c r="R125" s="36" t="n">
        <v>7.2</v>
      </c>
      <c r="S125" s="36" t="n">
        <v>4.9</v>
      </c>
      <c r="T125" s="36" t="n">
        <v>5.9</v>
      </c>
      <c r="U125" s="36" t="n">
        <v>6.4</v>
      </c>
      <c r="V125" s="36" t="s">
        <v>1730</v>
      </c>
      <c r="W125" s="36" t="s">
        <v>1730</v>
      </c>
      <c r="X125" s="36" t="n">
        <v>5.2</v>
      </c>
      <c r="Y125" s="36" t="n">
        <v>7.3</v>
      </c>
      <c r="Z125" s="36" t="n">
        <v>3.9</v>
      </c>
      <c r="AA125" s="36" t="n">
        <v>4</v>
      </c>
      <c r="AB125" s="36" t="n">
        <v>6.6</v>
      </c>
      <c r="AC125" s="36" t="s">
        <v>1730</v>
      </c>
      <c r="AD125" s="36" t="n">
        <v>4.6</v>
      </c>
      <c r="AE125" s="36" t="n">
        <v>4.2</v>
      </c>
      <c r="AF125" s="36" t="s">
        <v>1730</v>
      </c>
      <c r="AG125" s="36" t="n">
        <v>3.8</v>
      </c>
      <c r="AH125" s="36" t="n">
        <v>8.1</v>
      </c>
      <c r="AI125" s="36" t="n">
        <v>6.8</v>
      </c>
      <c r="AJ125" s="36" t="n">
        <v>2.5</v>
      </c>
      <c r="AK125" s="36" t="n">
        <v>4.4</v>
      </c>
      <c r="AL125" s="36" t="n">
        <v>5.3</v>
      </c>
      <c r="AM125" s="36" t="n">
        <v>6.5</v>
      </c>
      <c r="AN125" s="36" t="n">
        <v>2.5</v>
      </c>
      <c r="AO125" s="36" t="s">
        <v>1730</v>
      </c>
      <c r="AP125" s="36" t="n">
        <v>2.8</v>
      </c>
      <c r="AQ125" s="36" t="n">
        <v>2.9</v>
      </c>
      <c r="AR125" s="36" t="n">
        <v>2.4</v>
      </c>
      <c r="AS125" s="36" t="n">
        <v>2.8</v>
      </c>
      <c r="AT125" s="36" t="n">
        <v>8.800000000000001</v>
      </c>
      <c r="AU125" s="36" t="n">
        <v>5.1</v>
      </c>
      <c r="AV125" s="36" t="n">
        <v>4.4</v>
      </c>
      <c r="AW125" s="36" t="n">
        <v>5.1</v>
      </c>
      <c r="AX125" s="36" t="n">
        <v>7.8</v>
      </c>
      <c r="AY125" s="36" t="n">
        <v>1.3</v>
      </c>
      <c r="AZ125" s="36" t="s">
        <v>1730</v>
      </c>
      <c r="BA125" s="36" t="s">
        <v>1730</v>
      </c>
      <c r="BB125" s="36" t="n">
        <v>6.3</v>
      </c>
      <c r="BC125" s="36" t="n">
        <v>2.3</v>
      </c>
      <c r="BD125" s="36" t="n">
        <v>6.3</v>
      </c>
      <c r="BE125" s="36" t="s">
        <v>1730</v>
      </c>
      <c r="BF125" s="36" t="n">
        <v>7.4</v>
      </c>
      <c r="BG125" s="36" t="n">
        <v>3.3</v>
      </c>
      <c r="BH125" s="36" t="n">
        <v>3.2</v>
      </c>
      <c r="BI125" s="36" t="n">
        <v>5.8</v>
      </c>
      <c r="BJ125" s="36" t="n">
        <v>4.8</v>
      </c>
      <c r="BK125" s="36" t="s">
        <v>1730</v>
      </c>
      <c r="BL125" s="36" t="n">
        <v>6.2</v>
      </c>
      <c r="BM125" s="36" t="n">
        <v>4.1</v>
      </c>
      <c r="BN125" s="36" t="s">
        <v>2188</v>
      </c>
      <c r="BO125" s="36" t="s">
        <v>2196</v>
      </c>
      <c r="BP125" s="36" t="s">
        <v>1730</v>
      </c>
      <c r="BQ125" s="36" t="s">
        <v>2184</v>
      </c>
      <c r="BR125" s="36" t="s">
        <v>2161</v>
      </c>
      <c r="BS125" s="36" t="s">
        <v>2161</v>
      </c>
      <c r="BT125" s="36" t="s">
        <v>2162</v>
      </c>
      <c r="BU125" s="36" t="s">
        <v>2163</v>
      </c>
      <c r="BV125" s="36" t="n">
        <v>2609</v>
      </c>
      <c r="BW125" s="36" t="s">
        <v>335</v>
      </c>
      <c r="BX125" s="36" t="s">
        <v>1897</v>
      </c>
      <c r="BY125" s="36" t="s">
        <v>1783</v>
      </c>
    </row>
    <row r="126" spans="1:77">
      <c r="A126" s="36" t="n">
        <v>413591</v>
      </c>
      <c r="B126" s="36" t="s">
        <v>1103</v>
      </c>
      <c r="C126" s="36" t="s">
        <v>1100</v>
      </c>
      <c r="D126" s="36">
        <f>VLOOKUP(C126,原始数据!$A$4:$B$133,2,0)</f>
        <v/>
      </c>
      <c r="E126" s="179" t="s">
        <v>1826</v>
      </c>
      <c r="F126" s="36" t="n">
        <v>1.9</v>
      </c>
      <c r="G126" s="36" t="n">
        <v>10</v>
      </c>
      <c r="H126" s="36" t="n">
        <v>9.1</v>
      </c>
      <c r="I126" s="36" t="n">
        <v>5.6</v>
      </c>
      <c r="J126" s="36" t="s">
        <v>1730</v>
      </c>
      <c r="K126" s="36" t="n">
        <v>8.300000000000001</v>
      </c>
      <c r="L126" s="36" t="s">
        <v>1730</v>
      </c>
      <c r="M126" s="36" t="n">
        <v>1</v>
      </c>
      <c r="N126" s="36" t="n">
        <v>8.4</v>
      </c>
      <c r="O126" s="36" t="n">
        <v>9.5</v>
      </c>
      <c r="P126" s="36" t="n">
        <v>10</v>
      </c>
      <c r="Q126" s="36" t="n">
        <v>5</v>
      </c>
      <c r="R126" s="36" t="n">
        <v>8.1</v>
      </c>
      <c r="S126" s="36" t="n">
        <v>5.5</v>
      </c>
      <c r="T126" s="36" t="n">
        <v>5.9</v>
      </c>
      <c r="U126" s="36" t="n">
        <v>8.699999999999999</v>
      </c>
      <c r="V126" s="36" t="s">
        <v>1730</v>
      </c>
      <c r="W126" s="36" t="s">
        <v>1730</v>
      </c>
      <c r="X126" s="36" t="n">
        <v>6.9</v>
      </c>
      <c r="Y126" s="36" t="n">
        <v>7.3</v>
      </c>
      <c r="Z126" s="36" t="n">
        <v>4.8</v>
      </c>
      <c r="AA126" s="36" t="n">
        <v>5.7</v>
      </c>
      <c r="AB126" s="36" t="n">
        <v>8.699999999999999</v>
      </c>
      <c r="AC126" s="36" t="s">
        <v>1730</v>
      </c>
      <c r="AD126" s="36" t="n">
        <v>7.7</v>
      </c>
      <c r="AE126" s="36" t="n">
        <v>7.6</v>
      </c>
      <c r="AF126" s="36" t="s">
        <v>1730</v>
      </c>
      <c r="AG126" s="36" t="n">
        <v>5.5</v>
      </c>
      <c r="AH126" s="36" t="n">
        <v>9.1</v>
      </c>
      <c r="AI126" s="36" t="n">
        <v>7.9</v>
      </c>
      <c r="AJ126" s="36" t="n">
        <v>4.5</v>
      </c>
      <c r="AK126" s="36" t="n">
        <v>5.6</v>
      </c>
      <c r="AL126" s="36" t="n">
        <v>5.7</v>
      </c>
      <c r="AM126" s="36" t="n">
        <v>8.300000000000001</v>
      </c>
      <c r="AN126" s="36" t="n">
        <v>1</v>
      </c>
      <c r="AO126" s="36" t="s">
        <v>1730</v>
      </c>
      <c r="AP126" s="36" t="n">
        <v>6.6</v>
      </c>
      <c r="AQ126" s="36" t="n">
        <v>5.7</v>
      </c>
      <c r="AR126" s="36" t="n">
        <v>4.4</v>
      </c>
      <c r="AS126" s="36" t="n">
        <v>4.3</v>
      </c>
      <c r="AT126" s="36" t="n">
        <v>9.4</v>
      </c>
      <c r="AU126" s="36" t="n">
        <v>7.8</v>
      </c>
      <c r="AV126" s="36" t="n">
        <v>6.1</v>
      </c>
      <c r="AW126" s="36" t="n">
        <v>7.6</v>
      </c>
      <c r="AX126" s="36" t="n">
        <v>9.699999999999999</v>
      </c>
      <c r="AY126" s="36" t="n">
        <v>8.199999999999999</v>
      </c>
      <c r="AZ126" s="36" t="s">
        <v>1730</v>
      </c>
      <c r="BA126" s="36" t="s">
        <v>1730</v>
      </c>
      <c r="BB126" s="36" t="n">
        <v>5.8</v>
      </c>
      <c r="BC126" s="36" t="n">
        <v>2.3</v>
      </c>
      <c r="BD126" s="36" t="n">
        <v>4.4</v>
      </c>
      <c r="BE126" s="36" t="s">
        <v>1730</v>
      </c>
      <c r="BF126" s="36" t="n">
        <v>9.199999999999999</v>
      </c>
      <c r="BG126" s="36" t="n">
        <v>5</v>
      </c>
      <c r="BH126" s="36" t="n">
        <v>7.6</v>
      </c>
      <c r="BI126" s="36" t="n">
        <v>7.4</v>
      </c>
      <c r="BJ126" s="36" t="n">
        <v>4.8</v>
      </c>
      <c r="BK126" s="36" t="s">
        <v>1730</v>
      </c>
      <c r="BL126" s="36" t="n">
        <v>5.5</v>
      </c>
      <c r="BM126" s="36" t="n">
        <v>7.2</v>
      </c>
      <c r="BN126" s="36" t="s">
        <v>1897</v>
      </c>
      <c r="BO126" s="36" t="s">
        <v>2182</v>
      </c>
      <c r="BP126" s="36" t="s">
        <v>1730</v>
      </c>
      <c r="BQ126" s="36" t="s">
        <v>1859</v>
      </c>
      <c r="BR126" s="36" t="s">
        <v>2164</v>
      </c>
      <c r="BS126" s="36" t="s">
        <v>2164</v>
      </c>
      <c r="BT126" s="36" t="s">
        <v>2165</v>
      </c>
      <c r="BU126" s="36" t="s">
        <v>2166</v>
      </c>
      <c r="BV126" s="36" t="n">
        <v>4367</v>
      </c>
      <c r="BW126" s="36" t="s">
        <v>121</v>
      </c>
      <c r="BX126" s="36" t="s">
        <v>1734</v>
      </c>
      <c r="BY126" s="36" t="s">
        <v>1740</v>
      </c>
    </row>
    <row r="127" spans="1:77">
      <c r="A127" s="36" t="n">
        <v>413591</v>
      </c>
      <c r="B127" s="36" t="s">
        <v>1110</v>
      </c>
      <c r="C127" s="36" t="s">
        <v>1107</v>
      </c>
      <c r="D127" s="36">
        <f>VLOOKUP(C127,原始数据!$A$4:$B$133,2,0)</f>
        <v/>
      </c>
      <c r="E127" s="179" t="s">
        <v>1927</v>
      </c>
      <c r="F127" s="36" t="n">
        <v>5.5</v>
      </c>
      <c r="G127" s="36" t="n">
        <v>8.5</v>
      </c>
      <c r="H127" s="36" t="n">
        <v>3.4</v>
      </c>
      <c r="I127" s="36" t="n">
        <v>6.8</v>
      </c>
      <c r="J127" s="36" t="s">
        <v>1730</v>
      </c>
      <c r="K127" s="36" t="n">
        <v>6.6</v>
      </c>
      <c r="L127" s="36" t="s">
        <v>1730</v>
      </c>
      <c r="M127" s="36" t="n">
        <v>3.7</v>
      </c>
      <c r="N127" s="36" t="n">
        <v>6.6</v>
      </c>
      <c r="O127" s="36" t="n">
        <v>5.3</v>
      </c>
      <c r="P127" s="36" t="n">
        <v>10</v>
      </c>
      <c r="Q127" s="36" t="n">
        <v>5</v>
      </c>
      <c r="R127" s="36" t="n">
        <v>3.4</v>
      </c>
      <c r="S127" s="36" t="n">
        <v>6.2</v>
      </c>
      <c r="T127" s="36" t="n">
        <v>7.5</v>
      </c>
      <c r="U127" s="36" t="n">
        <v>2.5</v>
      </c>
      <c r="V127" s="36" t="s">
        <v>1730</v>
      </c>
      <c r="W127" s="36" t="s">
        <v>1730</v>
      </c>
      <c r="X127" s="36" t="n">
        <v>6.3</v>
      </c>
      <c r="Y127" s="36" t="n">
        <v>4.6</v>
      </c>
      <c r="Z127" s="36" t="n">
        <v>5.6</v>
      </c>
      <c r="AA127" s="36" t="n">
        <v>4</v>
      </c>
      <c r="AB127" s="36" t="n">
        <v>5.9</v>
      </c>
      <c r="AC127" s="36" t="s">
        <v>1730</v>
      </c>
      <c r="AD127" s="36" t="n">
        <v>5.8</v>
      </c>
      <c r="AE127" s="36" t="n">
        <v>4.9</v>
      </c>
      <c r="AF127" s="36" t="s">
        <v>1730</v>
      </c>
      <c r="AG127" s="36" t="n">
        <v>7.2</v>
      </c>
      <c r="AH127" s="36" t="n">
        <v>8.1</v>
      </c>
      <c r="AI127" s="36" t="n">
        <v>7.9</v>
      </c>
      <c r="AJ127" s="36" t="n">
        <v>6.4</v>
      </c>
      <c r="AK127" s="36" t="n">
        <v>5.6</v>
      </c>
      <c r="AL127" s="36" t="n">
        <v>5.4</v>
      </c>
      <c r="AM127" s="36" t="n">
        <v>4.8</v>
      </c>
      <c r="AN127" s="36" t="n">
        <v>2.5</v>
      </c>
      <c r="AO127" s="36" t="s">
        <v>1730</v>
      </c>
      <c r="AP127" s="36" t="n">
        <v>5.8</v>
      </c>
      <c r="AQ127" s="36" t="n">
        <v>2.6</v>
      </c>
      <c r="AR127" s="36" t="n">
        <v>2.4</v>
      </c>
      <c r="AS127" s="36" t="n">
        <v>5.2</v>
      </c>
      <c r="AT127" s="36" t="n">
        <v>6.1</v>
      </c>
      <c r="AU127" s="36" t="n">
        <v>4</v>
      </c>
      <c r="AV127" s="36" t="n">
        <v>2.6</v>
      </c>
      <c r="AW127" s="36" t="n">
        <v>6.3</v>
      </c>
      <c r="AX127" s="36" t="n">
        <v>6.9</v>
      </c>
      <c r="AY127" s="36" t="n">
        <v>3</v>
      </c>
      <c r="AZ127" s="36" t="s">
        <v>1730</v>
      </c>
      <c r="BA127" s="36" t="s">
        <v>1730</v>
      </c>
      <c r="BB127" s="36" t="n">
        <v>5.8</v>
      </c>
      <c r="BC127" s="36" t="n">
        <v>5.7</v>
      </c>
      <c r="BD127" s="36" t="n">
        <v>4.4</v>
      </c>
      <c r="BE127" s="36" t="s">
        <v>1730</v>
      </c>
      <c r="BF127" s="36" t="n">
        <v>4.6</v>
      </c>
      <c r="BG127" s="36" t="n">
        <v>4.4</v>
      </c>
      <c r="BH127" s="36" t="n">
        <v>7.3</v>
      </c>
      <c r="BI127" s="36" t="n">
        <v>5.8</v>
      </c>
      <c r="BJ127" s="36" t="n">
        <v>3.1</v>
      </c>
      <c r="BK127" s="36" t="s">
        <v>1730</v>
      </c>
      <c r="BL127" s="36" t="n">
        <v>6.9</v>
      </c>
      <c r="BM127" s="36" t="n">
        <v>3.8</v>
      </c>
      <c r="BN127" s="36" t="s">
        <v>2183</v>
      </c>
      <c r="BO127" s="36" t="s">
        <v>2184</v>
      </c>
      <c r="BP127" s="36" t="s">
        <v>1730</v>
      </c>
      <c r="BQ127" s="36" t="s">
        <v>2197</v>
      </c>
      <c r="BR127" s="36" t="s">
        <v>2167</v>
      </c>
      <c r="BS127" s="36" t="s">
        <v>2167</v>
      </c>
      <c r="BT127" s="36" t="s">
        <v>2168</v>
      </c>
      <c r="BU127" s="36" t="s">
        <v>2169</v>
      </c>
      <c r="BV127" s="36" t="n">
        <v>3419</v>
      </c>
      <c r="BW127" s="36" t="s">
        <v>121</v>
      </c>
      <c r="BX127" s="36" t="s">
        <v>1739</v>
      </c>
      <c r="BY127" s="36" t="s">
        <v>1792</v>
      </c>
    </row>
    <row r="128" spans="1:77">
      <c r="A128" s="36" t="n">
        <v>413591</v>
      </c>
      <c r="B128" s="36" t="s">
        <v>1116</v>
      </c>
      <c r="C128" s="36" t="s">
        <v>1113</v>
      </c>
      <c r="D128" s="36">
        <f>VLOOKUP(C128,原始数据!$A$4:$B$133,2,0)</f>
        <v/>
      </c>
      <c r="E128" s="179" t="s">
        <v>1793</v>
      </c>
      <c r="F128" s="36" t="n">
        <v>7.3</v>
      </c>
      <c r="G128" s="36" t="n">
        <v>8.5</v>
      </c>
      <c r="H128" s="36" t="n">
        <v>5.3</v>
      </c>
      <c r="I128" s="36" t="n">
        <v>6.4</v>
      </c>
      <c r="J128" s="36" t="s">
        <v>1730</v>
      </c>
      <c r="K128" s="36" t="n">
        <v>3</v>
      </c>
      <c r="L128" s="36" t="s">
        <v>1730</v>
      </c>
      <c r="M128" s="36" t="n">
        <v>3</v>
      </c>
      <c r="N128" s="36" t="n">
        <v>6.6</v>
      </c>
      <c r="O128" s="36" t="n">
        <v>7.1</v>
      </c>
      <c r="P128" s="36" t="n">
        <v>10</v>
      </c>
      <c r="Q128" s="36" t="n">
        <v>5</v>
      </c>
      <c r="R128" s="36" t="n">
        <v>6.2</v>
      </c>
      <c r="S128" s="36" t="n">
        <v>8.1</v>
      </c>
      <c r="T128" s="36" t="n">
        <v>2.7</v>
      </c>
      <c r="U128" s="36" t="n">
        <v>5.8</v>
      </c>
      <c r="V128" s="36" t="s">
        <v>1730</v>
      </c>
      <c r="W128" s="36" t="s">
        <v>1730</v>
      </c>
      <c r="X128" s="36" t="n">
        <v>6.3</v>
      </c>
      <c r="Y128" s="36" t="n">
        <v>2.8</v>
      </c>
      <c r="Z128" s="36" t="n">
        <v>5.7</v>
      </c>
      <c r="AA128" s="36" t="n">
        <v>5.7</v>
      </c>
      <c r="AB128" s="36" t="n">
        <v>8</v>
      </c>
      <c r="AC128" s="36" t="s">
        <v>1730</v>
      </c>
      <c r="AD128" s="36" t="n">
        <v>5.8</v>
      </c>
      <c r="AE128" s="36" t="n">
        <v>5.5</v>
      </c>
      <c r="AF128" s="36" t="s">
        <v>1730</v>
      </c>
      <c r="AG128" s="36" t="n">
        <v>3.8</v>
      </c>
      <c r="AH128" s="36" t="n">
        <v>9.1</v>
      </c>
      <c r="AI128" s="36" t="n">
        <v>9</v>
      </c>
      <c r="AJ128" s="36" t="n">
        <v>8.4</v>
      </c>
      <c r="AK128" s="36" t="n">
        <v>6.8</v>
      </c>
      <c r="AL128" s="36" t="n">
        <v>5.8</v>
      </c>
      <c r="AM128" s="36" t="n">
        <v>6.5</v>
      </c>
      <c r="AN128" s="36" t="n">
        <v>4.5</v>
      </c>
      <c r="AO128" s="36" t="s">
        <v>1730</v>
      </c>
      <c r="AP128" s="36" t="n">
        <v>5.8</v>
      </c>
      <c r="AQ128" s="36" t="n">
        <v>6.7</v>
      </c>
      <c r="AR128" s="36" t="n">
        <v>6.3</v>
      </c>
      <c r="AS128" s="36" t="n">
        <v>3.5</v>
      </c>
      <c r="AT128" s="36" t="n">
        <v>7.4</v>
      </c>
      <c r="AU128" s="36" t="n">
        <v>6.5</v>
      </c>
      <c r="AV128" s="36" t="n">
        <v>4.4</v>
      </c>
      <c r="AW128" s="36" t="n">
        <v>7</v>
      </c>
      <c r="AX128" s="36" t="n">
        <v>8.4</v>
      </c>
      <c r="AY128" s="36" t="n">
        <v>6.5</v>
      </c>
      <c r="AZ128" s="36" t="s">
        <v>1730</v>
      </c>
      <c r="BA128" s="36" t="s">
        <v>1730</v>
      </c>
      <c r="BB128" s="36" t="n">
        <v>5.8</v>
      </c>
      <c r="BC128" s="36" t="n">
        <v>4</v>
      </c>
      <c r="BD128" s="36" t="n">
        <v>6.3</v>
      </c>
      <c r="BE128" s="36" t="s">
        <v>1730</v>
      </c>
      <c r="BF128" s="36" t="n">
        <v>7.4</v>
      </c>
      <c r="BG128" s="36" t="n">
        <v>5</v>
      </c>
      <c r="BH128" s="36" t="n">
        <v>5.5</v>
      </c>
      <c r="BI128" s="36" t="n">
        <v>6.9</v>
      </c>
      <c r="BJ128" s="36" t="n">
        <v>6.5</v>
      </c>
      <c r="BK128" s="36" t="s">
        <v>1730</v>
      </c>
      <c r="BL128" s="36" t="n">
        <v>4.8</v>
      </c>
      <c r="BM128" s="36" t="n">
        <v>5.8</v>
      </c>
      <c r="BN128" s="36" t="s">
        <v>1897</v>
      </c>
      <c r="BO128" s="36" t="s">
        <v>2182</v>
      </c>
      <c r="BP128" s="36" t="s">
        <v>1730</v>
      </c>
      <c r="BQ128" s="36" t="s">
        <v>2184</v>
      </c>
      <c r="BR128" s="36" t="s">
        <v>2170</v>
      </c>
      <c r="BS128" s="36" t="s">
        <v>2170</v>
      </c>
      <c r="BT128" s="36" t="s">
        <v>2171</v>
      </c>
      <c r="BU128" s="36" t="s">
        <v>2172</v>
      </c>
      <c r="BV128" s="36" t="n">
        <v>5058</v>
      </c>
      <c r="BW128" s="36" t="s">
        <v>177</v>
      </c>
      <c r="BX128" s="36" t="s">
        <v>1791</v>
      </c>
      <c r="BY128" s="36" t="s">
        <v>1750</v>
      </c>
    </row>
    <row r="129" spans="1:77">
      <c r="A129" s="36" t="n">
        <v>413591</v>
      </c>
      <c r="B129" s="36" t="s">
        <v>1123</v>
      </c>
      <c r="C129" s="36" t="s">
        <v>1120</v>
      </c>
      <c r="D129" s="36">
        <f>VLOOKUP(C129,原始数据!$A$4:$B$133,2,0)</f>
        <v/>
      </c>
      <c r="E129" s="179" t="s">
        <v>1884</v>
      </c>
      <c r="F129" s="36" t="n">
        <v>5.5</v>
      </c>
      <c r="G129" s="36" t="n">
        <v>10</v>
      </c>
      <c r="H129" s="36" t="n">
        <v>8.1</v>
      </c>
      <c r="I129" s="36" t="n">
        <v>8.6</v>
      </c>
      <c r="J129" s="36" t="s">
        <v>1730</v>
      </c>
      <c r="K129" s="36" t="n">
        <v>7.7</v>
      </c>
      <c r="L129" s="36" t="s">
        <v>1730</v>
      </c>
      <c r="M129" s="36" t="n">
        <v>5.8</v>
      </c>
      <c r="N129" s="36" t="n">
        <v>6.6</v>
      </c>
      <c r="O129" s="36" t="n">
        <v>8.9</v>
      </c>
      <c r="P129" s="36" t="n">
        <v>10</v>
      </c>
      <c r="Q129" s="36" t="n">
        <v>6.9</v>
      </c>
      <c r="R129" s="36" t="n">
        <v>8.1</v>
      </c>
      <c r="S129" s="36" t="n">
        <v>8.1</v>
      </c>
      <c r="T129" s="36" t="n">
        <v>5.9</v>
      </c>
      <c r="U129" s="36" t="n">
        <v>7.2</v>
      </c>
      <c r="V129" s="36" t="s">
        <v>1730</v>
      </c>
      <c r="W129" s="36" t="s">
        <v>1730</v>
      </c>
      <c r="X129" s="36" t="n">
        <v>7.5</v>
      </c>
      <c r="Y129" s="36" t="n">
        <v>6.4</v>
      </c>
      <c r="Z129" s="36" t="n">
        <v>7.5</v>
      </c>
      <c r="AA129" s="36" t="n">
        <v>5.7</v>
      </c>
      <c r="AB129" s="36" t="n">
        <v>8.699999999999999</v>
      </c>
      <c r="AC129" s="36" t="s">
        <v>1730</v>
      </c>
      <c r="AD129" s="36" t="n">
        <v>4.6</v>
      </c>
      <c r="AE129" s="36" t="n">
        <v>6.2</v>
      </c>
      <c r="AF129" s="36" t="s">
        <v>1730</v>
      </c>
      <c r="AG129" s="36" t="n">
        <v>5.5</v>
      </c>
      <c r="AH129" s="36" t="n">
        <v>9.1</v>
      </c>
      <c r="AI129" s="36" t="n">
        <v>10</v>
      </c>
      <c r="AJ129" s="36" t="n">
        <v>6.4</v>
      </c>
      <c r="AK129" s="36" t="n">
        <v>5.6</v>
      </c>
      <c r="AL129" s="36" t="n">
        <v>6.4</v>
      </c>
      <c r="AM129" s="36" t="n">
        <v>9.5</v>
      </c>
      <c r="AN129" s="36" t="n">
        <v>8.5</v>
      </c>
      <c r="AO129" s="36" t="s">
        <v>1730</v>
      </c>
      <c r="AP129" s="36" t="n">
        <v>7.2</v>
      </c>
      <c r="AQ129" s="36" t="n">
        <v>7.1</v>
      </c>
      <c r="AR129" s="36" t="n">
        <v>8.300000000000001</v>
      </c>
      <c r="AS129" s="36" t="n">
        <v>6</v>
      </c>
      <c r="AT129" s="36" t="n">
        <v>7.4</v>
      </c>
      <c r="AU129" s="36" t="n">
        <v>6.7</v>
      </c>
      <c r="AV129" s="36" t="n">
        <v>2.1</v>
      </c>
      <c r="AW129" s="36" t="n">
        <v>6.3</v>
      </c>
      <c r="AX129" s="36" t="n">
        <v>8.800000000000001</v>
      </c>
      <c r="AY129" s="36" t="n">
        <v>6.5</v>
      </c>
      <c r="AZ129" s="36" t="s">
        <v>1730</v>
      </c>
      <c r="BA129" s="36" t="s">
        <v>1730</v>
      </c>
      <c r="BB129" s="36" t="n">
        <v>4.6</v>
      </c>
      <c r="BC129" s="36" t="n">
        <v>5.7</v>
      </c>
      <c r="BD129" s="36" t="n">
        <v>8.199999999999999</v>
      </c>
      <c r="BE129" s="36" t="s">
        <v>1730</v>
      </c>
      <c r="BF129" s="36" t="n">
        <v>8.1</v>
      </c>
      <c r="BG129" s="36" t="n">
        <v>6.2</v>
      </c>
      <c r="BH129" s="36" t="n">
        <v>6.2</v>
      </c>
      <c r="BI129" s="36" t="n">
        <v>5.2</v>
      </c>
      <c r="BJ129" s="36" t="n">
        <v>6.5</v>
      </c>
      <c r="BK129" s="36" t="s">
        <v>1730</v>
      </c>
      <c r="BL129" s="36" t="n">
        <v>7.6</v>
      </c>
      <c r="BM129" s="36" t="n">
        <v>7.3</v>
      </c>
      <c r="BN129" s="36" t="s">
        <v>1770</v>
      </c>
      <c r="BO129" s="36" t="s">
        <v>1739</v>
      </c>
      <c r="BP129" s="36" t="s">
        <v>1730</v>
      </c>
      <c r="BQ129" s="36" t="s">
        <v>2186</v>
      </c>
      <c r="BR129" s="36" t="s">
        <v>2173</v>
      </c>
      <c r="BS129" s="36" t="s">
        <v>2173</v>
      </c>
      <c r="BT129" s="36" t="s">
        <v>2174</v>
      </c>
      <c r="BU129" s="36" t="s">
        <v>2175</v>
      </c>
      <c r="BV129" s="36" t="n">
        <v>6808</v>
      </c>
      <c r="BW129" s="36" t="s">
        <v>121</v>
      </c>
      <c r="BX129" s="36" t="s">
        <v>1764</v>
      </c>
      <c r="BY129" s="36" t="s">
        <v>1750</v>
      </c>
    </row>
    <row r="130" spans="1:77">
      <c r="A130" s="36" t="n">
        <v>413591</v>
      </c>
      <c r="B130" s="36" t="s">
        <v>1130</v>
      </c>
      <c r="C130" s="36" t="s">
        <v>1127</v>
      </c>
      <c r="D130" s="36">
        <f>VLOOKUP(C130,原始数据!$A$4:$B$133,2,0)</f>
        <v/>
      </c>
      <c r="E130" s="179" t="s">
        <v>1755</v>
      </c>
      <c r="F130" s="36" t="n">
        <v>5.5</v>
      </c>
      <c r="G130" s="36" t="n">
        <v>6.5</v>
      </c>
      <c r="H130" s="36" t="n">
        <v>3.4</v>
      </c>
      <c r="I130" s="36" t="n">
        <v>8.1</v>
      </c>
      <c r="J130" s="36" t="s">
        <v>1730</v>
      </c>
      <c r="K130" s="36" t="n">
        <v>7.2</v>
      </c>
      <c r="L130" s="36" t="s">
        <v>1730</v>
      </c>
      <c r="M130" s="36" t="n">
        <v>4.4</v>
      </c>
      <c r="N130" s="36" t="n">
        <v>6.6</v>
      </c>
      <c r="O130" s="36" t="n">
        <v>8.9</v>
      </c>
      <c r="P130" s="36" t="n">
        <v>10</v>
      </c>
      <c r="Q130" s="36" t="n">
        <v>3.2</v>
      </c>
      <c r="R130" s="36" t="n">
        <v>9.1</v>
      </c>
      <c r="S130" s="36" t="n">
        <v>7.4</v>
      </c>
      <c r="T130" s="36" t="n">
        <v>7.5</v>
      </c>
      <c r="U130" s="36" t="n">
        <v>6.1</v>
      </c>
      <c r="V130" s="36" t="s">
        <v>1730</v>
      </c>
      <c r="W130" s="36" t="s">
        <v>1730</v>
      </c>
      <c r="X130" s="36" t="n">
        <v>7.5</v>
      </c>
      <c r="Y130" s="36" t="n">
        <v>7.3</v>
      </c>
      <c r="Z130" s="36" t="n">
        <v>6.5</v>
      </c>
      <c r="AA130" s="36" t="n">
        <v>5.7</v>
      </c>
      <c r="AB130" s="36" t="n">
        <v>6.6</v>
      </c>
      <c r="AC130" s="36" t="s">
        <v>1730</v>
      </c>
      <c r="AD130" s="36" t="n">
        <v>7.1</v>
      </c>
      <c r="AE130" s="36" t="n">
        <v>4.9</v>
      </c>
      <c r="AF130" s="36" t="s">
        <v>1730</v>
      </c>
      <c r="AG130" s="36" t="n">
        <v>8.800000000000001</v>
      </c>
      <c r="AH130" s="36" t="n">
        <v>7.2</v>
      </c>
      <c r="AI130" s="36" t="n">
        <v>7.9</v>
      </c>
      <c r="AJ130" s="36" t="n">
        <v>2.5</v>
      </c>
      <c r="AK130" s="36" t="n">
        <v>5.6</v>
      </c>
      <c r="AL130" s="36" t="n">
        <v>6.9</v>
      </c>
      <c r="AM130" s="36" t="n">
        <v>6.5</v>
      </c>
      <c r="AN130" s="36" t="n">
        <v>4.5</v>
      </c>
      <c r="AO130" s="36" t="s">
        <v>1730</v>
      </c>
      <c r="AP130" s="36" t="n">
        <v>4.9</v>
      </c>
      <c r="AQ130" s="36" t="n">
        <v>6.3</v>
      </c>
      <c r="AR130" s="36" t="n">
        <v>4.4</v>
      </c>
      <c r="AS130" s="36" t="n">
        <v>6.3</v>
      </c>
      <c r="AT130" s="36" t="n">
        <v>8.800000000000001</v>
      </c>
      <c r="AU130" s="36" t="n">
        <v>5.8</v>
      </c>
      <c r="AV130" s="36" t="n">
        <v>2.1</v>
      </c>
      <c r="AW130" s="36" t="n">
        <v>6.3</v>
      </c>
      <c r="AX130" s="36" t="n">
        <v>9.6</v>
      </c>
      <c r="AY130" s="36" t="n">
        <v>6.5</v>
      </c>
      <c r="AZ130" s="36" t="s">
        <v>1730</v>
      </c>
      <c r="BA130" s="36" t="s">
        <v>1730</v>
      </c>
      <c r="BB130" s="36" t="n">
        <v>8</v>
      </c>
      <c r="BC130" s="36" t="n">
        <v>5.7</v>
      </c>
      <c r="BD130" s="36" t="n">
        <v>6.3</v>
      </c>
      <c r="BE130" s="36" t="s">
        <v>1730</v>
      </c>
      <c r="BF130" s="36" t="n">
        <v>7.8</v>
      </c>
      <c r="BG130" s="36" t="n">
        <v>5.6</v>
      </c>
      <c r="BH130" s="36" t="n">
        <v>7.9</v>
      </c>
      <c r="BI130" s="36" t="n">
        <v>7.4</v>
      </c>
      <c r="BJ130" s="36" t="n">
        <v>6.5</v>
      </c>
      <c r="BK130" s="36" t="s">
        <v>1730</v>
      </c>
      <c r="BL130" s="36" t="n">
        <v>8.4</v>
      </c>
      <c r="BM130" s="36" t="n">
        <v>4.5</v>
      </c>
      <c r="BN130" s="36" t="s">
        <v>2186</v>
      </c>
      <c r="BO130" s="36" t="s">
        <v>2184</v>
      </c>
      <c r="BP130" s="36" t="s">
        <v>1730</v>
      </c>
      <c r="BQ130" s="36" t="s">
        <v>2186</v>
      </c>
      <c r="BR130" s="36" t="s">
        <v>2176</v>
      </c>
      <c r="BS130" s="36" t="s">
        <v>2176</v>
      </c>
      <c r="BT130" s="36" t="s">
        <v>2177</v>
      </c>
      <c r="BU130" s="36" t="s">
        <v>2178</v>
      </c>
      <c r="BV130" s="36" t="n">
        <v>5161</v>
      </c>
      <c r="BW130" s="36" t="s">
        <v>177</v>
      </c>
      <c r="BX130" s="36" t="s">
        <v>1798</v>
      </c>
      <c r="BY130" s="36" t="s">
        <v>1765</v>
      </c>
    </row>
    <row r="131" spans="1:77">
      <c r="A131" s="36" t="n">
        <v>413591</v>
      </c>
      <c r="B131" s="36" t="s">
        <v>1137</v>
      </c>
      <c r="C131" s="36" t="s">
        <v>1134</v>
      </c>
      <c r="D131" s="36">
        <f>VLOOKUP(C131,原始数据!$A$4:$B$133,2,0)</f>
        <v/>
      </c>
      <c r="E131" s="179" t="s">
        <v>1784</v>
      </c>
      <c r="F131" s="36" t="n">
        <v>7.3</v>
      </c>
      <c r="G131" s="36" t="n">
        <v>4.5</v>
      </c>
      <c r="H131" s="36" t="n">
        <v>8.1</v>
      </c>
      <c r="I131" s="36" t="n">
        <v>6.2</v>
      </c>
      <c r="J131" s="36" t="s">
        <v>1730</v>
      </c>
      <c r="K131" s="36" t="n">
        <v>8.9</v>
      </c>
      <c r="L131" s="36" t="s">
        <v>1730</v>
      </c>
      <c r="M131" s="36" t="n">
        <v>4.4</v>
      </c>
      <c r="N131" s="36" t="n">
        <v>4.8</v>
      </c>
      <c r="O131" s="36" t="n">
        <v>8.300000000000001</v>
      </c>
      <c r="P131" s="36" t="n">
        <v>10</v>
      </c>
      <c r="Q131" s="36" t="n">
        <v>5</v>
      </c>
      <c r="R131" s="36" t="n">
        <v>8.1</v>
      </c>
      <c r="S131" s="36" t="n">
        <v>4.9</v>
      </c>
      <c r="T131" s="36" t="n">
        <v>5.9</v>
      </c>
      <c r="U131" s="36" t="n">
        <v>6.5</v>
      </c>
      <c r="V131" s="36" t="s">
        <v>1730</v>
      </c>
      <c r="W131" s="36" t="s">
        <v>1730</v>
      </c>
      <c r="X131" s="36" t="n">
        <v>8.699999999999999</v>
      </c>
      <c r="Y131" s="36" t="n">
        <v>6.4</v>
      </c>
      <c r="Z131" s="36" t="n">
        <v>5.6</v>
      </c>
      <c r="AA131" s="36" t="n">
        <v>5.7</v>
      </c>
      <c r="AB131" s="36" t="n">
        <v>8</v>
      </c>
      <c r="AC131" s="36" t="s">
        <v>1730</v>
      </c>
      <c r="AD131" s="36" t="n">
        <v>5.8</v>
      </c>
      <c r="AE131" s="36" t="n">
        <v>6.2</v>
      </c>
      <c r="AF131" s="36" t="s">
        <v>1730</v>
      </c>
      <c r="AG131" s="36" t="n">
        <v>3.8</v>
      </c>
      <c r="AH131" s="36" t="n">
        <v>6.2</v>
      </c>
      <c r="AI131" s="36" t="n">
        <v>7.9</v>
      </c>
      <c r="AJ131" s="36" t="n">
        <v>4.5</v>
      </c>
      <c r="AK131" s="36" t="n">
        <v>6.8</v>
      </c>
      <c r="AL131" s="36" t="n">
        <v>7.7</v>
      </c>
      <c r="AM131" s="36" t="n">
        <v>6.5</v>
      </c>
      <c r="AN131" s="36" t="n">
        <v>6.5</v>
      </c>
      <c r="AO131" s="36" t="s">
        <v>1730</v>
      </c>
      <c r="AP131" s="36" t="n">
        <v>6.9</v>
      </c>
      <c r="AQ131" s="36" t="n">
        <v>6.8</v>
      </c>
      <c r="AR131" s="36" t="n">
        <v>8.300000000000001</v>
      </c>
      <c r="AS131" s="36" t="n">
        <v>4.5</v>
      </c>
      <c r="AT131" s="36" t="n">
        <v>6.8</v>
      </c>
      <c r="AU131" s="36" t="n">
        <v>5.6</v>
      </c>
      <c r="AV131" s="36" t="n">
        <v>3.8</v>
      </c>
      <c r="AW131" s="36" t="n">
        <v>7</v>
      </c>
      <c r="AX131" s="36" t="n">
        <v>7.2</v>
      </c>
      <c r="AY131" s="36" t="n">
        <v>4.8</v>
      </c>
      <c r="AZ131" s="36" t="s">
        <v>1730</v>
      </c>
      <c r="BA131" s="36" t="s">
        <v>1730</v>
      </c>
      <c r="BB131" s="36" t="n">
        <v>5.2</v>
      </c>
      <c r="BC131" s="36" t="n">
        <v>7.5</v>
      </c>
      <c r="BD131" s="36" t="n">
        <v>4.4</v>
      </c>
      <c r="BE131" s="36" t="s">
        <v>1730</v>
      </c>
      <c r="BF131" s="36" t="n">
        <v>6.1</v>
      </c>
      <c r="BG131" s="36" t="n">
        <v>4.4</v>
      </c>
      <c r="BH131" s="36" t="n">
        <v>8.6</v>
      </c>
      <c r="BI131" s="36" t="n">
        <v>6.9</v>
      </c>
      <c r="BJ131" s="36" t="n">
        <v>4.8</v>
      </c>
      <c r="BK131" s="36" t="s">
        <v>1730</v>
      </c>
      <c r="BL131" s="36" t="n">
        <v>6.9</v>
      </c>
      <c r="BM131" s="36" t="n">
        <v>7</v>
      </c>
      <c r="BN131" s="36" t="s">
        <v>2183</v>
      </c>
      <c r="BO131" s="36" t="s">
        <v>2182</v>
      </c>
      <c r="BP131" s="36" t="s">
        <v>1730</v>
      </c>
      <c r="BQ131" s="36" t="s">
        <v>2193</v>
      </c>
      <c r="BR131" s="36" t="s">
        <v>2179</v>
      </c>
      <c r="BS131" s="36" t="s">
        <v>2179</v>
      </c>
      <c r="BT131" s="36" t="s">
        <v>2180</v>
      </c>
      <c r="BU131" s="36" t="s">
        <v>2181</v>
      </c>
      <c r="BV131" s="36" t="n">
        <v>4269</v>
      </c>
      <c r="BW131" s="36" t="s">
        <v>177</v>
      </c>
      <c r="BX131" s="36" t="s">
        <v>1798</v>
      </c>
      <c r="BY131" s="36" t="s">
        <v>1783</v>
      </c>
    </row>
    <row r="132" spans="1:77">
      <c r="A132" s="36" t="n">
        <v>426412</v>
      </c>
      <c r="B132" s="36" t="s">
        <v>2198</v>
      </c>
      <c r="C132" s="36" t="s">
        <v>2199</v>
      </c>
      <c r="D132" s="36">
        <f>VLOOKUP(C132,原始数据!$A$4:$B$133,2,0)</f>
        <v/>
      </c>
      <c r="E132" s="179" t="s">
        <v>1939</v>
      </c>
      <c r="F132" s="36" t="s">
        <v>1730</v>
      </c>
      <c r="G132" s="36" t="n">
        <v>10</v>
      </c>
      <c r="H132" s="36" t="n">
        <v>5.3</v>
      </c>
      <c r="I132" s="36" t="s">
        <v>1730</v>
      </c>
      <c r="J132" s="36" t="n">
        <v>5.3</v>
      </c>
      <c r="K132" s="36" t="n">
        <v>4.8</v>
      </c>
      <c r="L132" s="36" t="n">
        <v>5.8</v>
      </c>
      <c r="M132" s="36" t="n">
        <v>3</v>
      </c>
      <c r="N132" s="36" t="n">
        <v>4.8</v>
      </c>
      <c r="O132" s="36" t="n">
        <v>4.1</v>
      </c>
      <c r="P132" s="36" t="n">
        <v>10</v>
      </c>
      <c r="Q132" s="36" t="n">
        <v>5</v>
      </c>
      <c r="R132" s="36" t="n">
        <v>3.4</v>
      </c>
      <c r="S132" s="36" t="s">
        <v>1730</v>
      </c>
      <c r="T132" s="36" t="s">
        <v>1730</v>
      </c>
      <c r="U132" s="36" t="n">
        <v>1</v>
      </c>
      <c r="V132" s="36" t="n">
        <v>4.9</v>
      </c>
      <c r="W132" s="36" t="n">
        <v>2.1</v>
      </c>
      <c r="X132" s="36" t="s">
        <v>1730</v>
      </c>
      <c r="Y132" s="36" t="s">
        <v>1730</v>
      </c>
      <c r="Z132" s="36" t="n">
        <v>4.7</v>
      </c>
      <c r="AA132" s="36" t="n">
        <v>4</v>
      </c>
      <c r="AB132" s="36" t="n">
        <v>3.1</v>
      </c>
      <c r="AC132" s="36" t="n">
        <v>3.2</v>
      </c>
      <c r="AD132" s="36" t="n">
        <v>3.4</v>
      </c>
      <c r="AE132" s="36" t="n">
        <v>3.5</v>
      </c>
      <c r="AF132" s="36" t="n">
        <v>3.9</v>
      </c>
      <c r="AG132" s="36" t="n">
        <v>5.5</v>
      </c>
      <c r="AH132" s="36" t="n">
        <v>7.2</v>
      </c>
      <c r="AI132" s="36" t="n">
        <v>9.800000000000001</v>
      </c>
      <c r="AJ132" s="36" t="n">
        <v>6.4</v>
      </c>
      <c r="AK132" s="36" t="n">
        <v>5.6</v>
      </c>
      <c r="AL132" s="36" t="s">
        <v>1730</v>
      </c>
      <c r="AM132" s="36" t="n">
        <v>1.8</v>
      </c>
      <c r="AN132" s="36" t="n">
        <v>4.5</v>
      </c>
      <c r="AO132" s="36" t="n">
        <v>1</v>
      </c>
      <c r="AP132" s="36" t="n">
        <v>4.8</v>
      </c>
      <c r="AQ132" s="36" t="n">
        <v>5.2</v>
      </c>
      <c r="AR132" s="36" t="n">
        <v>4.4</v>
      </c>
      <c r="AS132" s="36" t="n">
        <v>3.3</v>
      </c>
      <c r="AT132" s="36" t="n">
        <v>3.4</v>
      </c>
      <c r="AU132" s="36" t="n">
        <v>6.2</v>
      </c>
      <c r="AV132" s="36" t="n">
        <v>1.5</v>
      </c>
      <c r="AW132" s="36" t="s">
        <v>1730</v>
      </c>
      <c r="AX132" s="36" t="n">
        <v>5.5</v>
      </c>
      <c r="AY132" s="36" t="n">
        <v>6.5</v>
      </c>
      <c r="AZ132" s="36" t="n">
        <v>3.8</v>
      </c>
      <c r="BA132" s="36" t="n">
        <v>5.5</v>
      </c>
      <c r="BB132" s="36" t="n">
        <v>5.2</v>
      </c>
      <c r="BC132" s="36" t="n">
        <v>5.7</v>
      </c>
      <c r="BD132" s="36" t="n">
        <v>4.4</v>
      </c>
      <c r="BE132" s="36" t="n">
        <v>4</v>
      </c>
      <c r="BF132" s="36" t="n">
        <v>2.3</v>
      </c>
      <c r="BG132" s="36" t="n">
        <v>5.6</v>
      </c>
      <c r="BH132" s="36" t="s">
        <v>1730</v>
      </c>
      <c r="BI132" s="36" t="n">
        <v>6.3</v>
      </c>
      <c r="BJ132" s="36" t="n">
        <v>8.1</v>
      </c>
      <c r="BK132" s="36" t="n">
        <v>5.3</v>
      </c>
      <c r="BL132" s="36" t="s">
        <v>1730</v>
      </c>
      <c r="BM132" s="36" t="n">
        <v>5.5</v>
      </c>
      <c r="BN132" s="36" t="s">
        <v>1730</v>
      </c>
      <c r="BO132" s="36" t="s">
        <v>1730</v>
      </c>
      <c r="BP132" s="36" t="s">
        <v>1764</v>
      </c>
      <c r="BQ132" s="36" t="s">
        <v>2194</v>
      </c>
      <c r="BR132" s="36" t="s">
        <v>2200</v>
      </c>
      <c r="BS132" s="36" t="s">
        <v>2200</v>
      </c>
      <c r="BT132" s="36" t="s">
        <v>2201</v>
      </c>
      <c r="BU132" s="36" t="s">
        <v>2202</v>
      </c>
      <c r="BV132" s="36" t="n">
        <v>4130</v>
      </c>
      <c r="BW132" s="36" t="s">
        <v>121</v>
      </c>
      <c r="BX132" s="36" t="s">
        <v>1739</v>
      </c>
      <c r="BY132" s="36" t="s">
        <v>1735</v>
      </c>
    </row>
    <row r="133" spans="1:77">
      <c r="A133" s="36" t="n">
        <v>426412</v>
      </c>
      <c r="B133" s="36" t="s">
        <v>2203</v>
      </c>
      <c r="C133" s="36" t="s">
        <v>2204</v>
      </c>
      <c r="D133" s="36">
        <f>VLOOKUP(C133,原始数据!$A$4:$B$133,2,0)</f>
        <v/>
      </c>
      <c r="E133" s="179" t="s">
        <v>2046</v>
      </c>
      <c r="F133" s="36" t="s">
        <v>1730</v>
      </c>
      <c r="G133" s="36" t="n">
        <v>10</v>
      </c>
      <c r="H133" s="36" t="n">
        <v>4.4</v>
      </c>
      <c r="I133" s="36" t="s">
        <v>1730</v>
      </c>
      <c r="J133" s="36" t="n">
        <v>6.2</v>
      </c>
      <c r="K133" s="36" t="n">
        <v>5.4</v>
      </c>
      <c r="L133" s="36" t="n">
        <v>4</v>
      </c>
      <c r="M133" s="36" t="n">
        <v>5.8</v>
      </c>
      <c r="N133" s="36" t="n">
        <v>8.4</v>
      </c>
      <c r="O133" s="36" t="n">
        <v>6.5</v>
      </c>
      <c r="P133" s="36" t="n">
        <v>10</v>
      </c>
      <c r="Q133" s="36" t="n">
        <v>3.2</v>
      </c>
      <c r="R133" s="36" t="n">
        <v>4.4</v>
      </c>
      <c r="S133" s="36" t="s">
        <v>1730</v>
      </c>
      <c r="T133" s="36" t="s">
        <v>1730</v>
      </c>
      <c r="U133" s="36" t="n">
        <v>5.1</v>
      </c>
      <c r="V133" s="36" t="n">
        <v>7.5</v>
      </c>
      <c r="W133" s="36" t="n">
        <v>6.3</v>
      </c>
      <c r="X133" s="36" t="s">
        <v>1730</v>
      </c>
      <c r="Y133" s="36" t="s">
        <v>1730</v>
      </c>
      <c r="Z133" s="36" t="n">
        <v>8.300000000000001</v>
      </c>
      <c r="AA133" s="36" t="n">
        <v>5.7</v>
      </c>
      <c r="AB133" s="36" t="n">
        <v>5.9</v>
      </c>
      <c r="AC133" s="36" t="n">
        <v>3.5</v>
      </c>
      <c r="AD133" s="36" t="n">
        <v>7.7</v>
      </c>
      <c r="AE133" s="36" t="n">
        <v>6.2</v>
      </c>
      <c r="AF133" s="36" t="n">
        <v>5.3</v>
      </c>
      <c r="AG133" s="36" t="n">
        <v>5.5</v>
      </c>
      <c r="AH133" s="36" t="n">
        <v>9.1</v>
      </c>
      <c r="AI133" s="36" t="n">
        <v>10</v>
      </c>
      <c r="AJ133" s="36" t="n">
        <v>6.4</v>
      </c>
      <c r="AK133" s="36" t="n">
        <v>5.6</v>
      </c>
      <c r="AL133" s="36" t="s">
        <v>1730</v>
      </c>
      <c r="AM133" s="36" t="n">
        <v>4.8</v>
      </c>
      <c r="AN133" s="36" t="n">
        <v>8.5</v>
      </c>
      <c r="AO133" s="36" t="n">
        <v>6.5</v>
      </c>
      <c r="AP133" s="36" t="n">
        <v>6</v>
      </c>
      <c r="AQ133" s="36" t="n">
        <v>5.7</v>
      </c>
      <c r="AR133" s="36" t="n">
        <v>4.4</v>
      </c>
      <c r="AS133" s="36" t="n">
        <v>6</v>
      </c>
      <c r="AT133" s="36" t="n">
        <v>7.4</v>
      </c>
      <c r="AU133" s="36" t="n">
        <v>8.1</v>
      </c>
      <c r="AV133" s="36" t="n">
        <v>6.6</v>
      </c>
      <c r="AW133" s="36" t="s">
        <v>1730</v>
      </c>
      <c r="AX133" s="36" t="n">
        <v>9.300000000000001</v>
      </c>
      <c r="AY133" s="36" t="n">
        <v>10</v>
      </c>
      <c r="AZ133" s="36" t="n">
        <v>5</v>
      </c>
      <c r="BA133" s="36" t="n">
        <v>6.6</v>
      </c>
      <c r="BB133" s="36" t="n">
        <v>8</v>
      </c>
      <c r="BC133" s="36" t="n">
        <v>7.5</v>
      </c>
      <c r="BD133" s="36" t="n">
        <v>6.3</v>
      </c>
      <c r="BE133" s="36" t="n">
        <v>5.5</v>
      </c>
      <c r="BF133" s="36" t="n">
        <v>6.3</v>
      </c>
      <c r="BG133" s="36" t="n">
        <v>5</v>
      </c>
      <c r="BH133" s="36" t="s">
        <v>1730</v>
      </c>
      <c r="BI133" s="36" t="n">
        <v>8</v>
      </c>
      <c r="BJ133" s="36" t="n">
        <v>4.8</v>
      </c>
      <c r="BK133" s="36" t="n">
        <v>6.4</v>
      </c>
      <c r="BL133" s="36" t="s">
        <v>1730</v>
      </c>
      <c r="BM133" s="36" t="n">
        <v>4.7</v>
      </c>
      <c r="BN133" s="36" t="s">
        <v>1730</v>
      </c>
      <c r="BO133" s="36" t="s">
        <v>1730</v>
      </c>
      <c r="BP133" s="36" t="s">
        <v>2194</v>
      </c>
      <c r="BQ133" s="36" t="s">
        <v>1775</v>
      </c>
      <c r="BR133" s="36" t="s">
        <v>2205</v>
      </c>
      <c r="BS133" s="36" t="s">
        <v>2205</v>
      </c>
      <c r="BT133" s="36" t="s">
        <v>2206</v>
      </c>
      <c r="BU133" s="36" t="s">
        <v>2207</v>
      </c>
      <c r="BV133" s="36" t="n">
        <v>4381</v>
      </c>
      <c r="BW133" s="36" t="s">
        <v>121</v>
      </c>
      <c r="BX133" s="36" t="s">
        <v>1897</v>
      </c>
      <c r="BY133" s="36" t="s">
        <v>1783</v>
      </c>
    </row>
    <row r="134" spans="1:77">
      <c r="A134" s="36" t="n">
        <v>426412</v>
      </c>
      <c r="B134" s="36" t="s">
        <v>2208</v>
      </c>
      <c r="C134" s="36" t="s">
        <v>2209</v>
      </c>
      <c r="D134" s="36">
        <f>VLOOKUP(C134,原始数据!$A$4:$B$133,2,0)</f>
        <v/>
      </c>
      <c r="E134" s="179" t="s">
        <v>1766</v>
      </c>
      <c r="F134" s="36" t="s">
        <v>1730</v>
      </c>
      <c r="G134" s="36" t="n">
        <v>10</v>
      </c>
      <c r="H134" s="36" t="n">
        <v>7.2</v>
      </c>
      <c r="I134" s="36" t="s">
        <v>1730</v>
      </c>
      <c r="J134" s="36" t="n">
        <v>8.9</v>
      </c>
      <c r="K134" s="36" t="n">
        <v>7.2</v>
      </c>
      <c r="L134" s="36" t="n">
        <v>5.8</v>
      </c>
      <c r="M134" s="36" t="n">
        <v>4.4</v>
      </c>
      <c r="N134" s="36" t="n">
        <v>8.4</v>
      </c>
      <c r="O134" s="36" t="n">
        <v>7.7</v>
      </c>
      <c r="P134" s="36" t="n">
        <v>8.5</v>
      </c>
      <c r="Q134" s="36" t="n">
        <v>8.699999999999999</v>
      </c>
      <c r="R134" s="36" t="n">
        <v>7.2</v>
      </c>
      <c r="S134" s="36" t="s">
        <v>1730</v>
      </c>
      <c r="T134" s="36" t="s">
        <v>1730</v>
      </c>
      <c r="U134" s="36" t="n">
        <v>5.1</v>
      </c>
      <c r="V134" s="36" t="n">
        <v>9.4</v>
      </c>
      <c r="W134" s="36" t="n">
        <v>7.7</v>
      </c>
      <c r="X134" s="36" t="s">
        <v>1730</v>
      </c>
      <c r="Y134" s="36" t="s">
        <v>1730</v>
      </c>
      <c r="Z134" s="36" t="n">
        <v>10</v>
      </c>
      <c r="AA134" s="36" t="n">
        <v>9.199999999999999</v>
      </c>
      <c r="AB134" s="36" t="n">
        <v>8</v>
      </c>
      <c r="AC134" s="36" t="n">
        <v>5.4</v>
      </c>
      <c r="AD134" s="36" t="n">
        <v>7.1</v>
      </c>
      <c r="AE134" s="36" t="n">
        <v>5.5</v>
      </c>
      <c r="AF134" s="36" t="n">
        <v>5.3</v>
      </c>
      <c r="AG134" s="36" t="n">
        <v>5.5</v>
      </c>
      <c r="AH134" s="36" t="n">
        <v>8.1</v>
      </c>
      <c r="AI134" s="36" t="n">
        <v>10</v>
      </c>
      <c r="AJ134" s="36" t="n">
        <v>8.4</v>
      </c>
      <c r="AK134" s="36" t="n">
        <v>8</v>
      </c>
      <c r="AL134" s="36" t="s">
        <v>1730</v>
      </c>
      <c r="AM134" s="36" t="n">
        <v>6.5</v>
      </c>
      <c r="AN134" s="36" t="n">
        <v>6.5</v>
      </c>
      <c r="AO134" s="36" t="n">
        <v>6.5</v>
      </c>
      <c r="AP134" s="36" t="n">
        <v>9.9</v>
      </c>
      <c r="AQ134" s="36" t="n">
        <v>6.6</v>
      </c>
      <c r="AR134" s="36" t="n">
        <v>8.300000000000001</v>
      </c>
      <c r="AS134" s="36" t="n">
        <v>5</v>
      </c>
      <c r="AT134" s="36" t="n">
        <v>5.4</v>
      </c>
      <c r="AU134" s="36" t="n">
        <v>6.3</v>
      </c>
      <c r="AV134" s="36" t="n">
        <v>2.1</v>
      </c>
      <c r="AW134" s="36" t="s">
        <v>1730</v>
      </c>
      <c r="AX134" s="36" t="n">
        <v>10</v>
      </c>
      <c r="AY134" s="36" t="n">
        <v>3</v>
      </c>
      <c r="AZ134" s="36" t="n">
        <v>5</v>
      </c>
      <c r="BA134" s="36" t="n">
        <v>10</v>
      </c>
      <c r="BB134" s="36" t="n">
        <v>10</v>
      </c>
      <c r="BC134" s="36" t="n">
        <v>7.5</v>
      </c>
      <c r="BD134" s="36" t="n">
        <v>10</v>
      </c>
      <c r="BE134" s="36" t="n">
        <v>6.2</v>
      </c>
      <c r="BF134" s="36" t="n">
        <v>6.8</v>
      </c>
      <c r="BG134" s="36" t="n">
        <v>6.2</v>
      </c>
      <c r="BH134" s="36" t="s">
        <v>1730</v>
      </c>
      <c r="BI134" s="36" t="n">
        <v>6.3</v>
      </c>
      <c r="BJ134" s="36" t="n">
        <v>3.1</v>
      </c>
      <c r="BK134" s="36" t="n">
        <v>10</v>
      </c>
      <c r="BL134" s="36" t="s">
        <v>1730</v>
      </c>
      <c r="BM134" s="36" t="n">
        <v>8.1</v>
      </c>
      <c r="BN134" s="36" t="s">
        <v>1730</v>
      </c>
      <c r="BO134" s="36" t="s">
        <v>1730</v>
      </c>
      <c r="BP134" s="36" t="s">
        <v>2210</v>
      </c>
      <c r="BQ134" s="36" t="s">
        <v>2183</v>
      </c>
      <c r="BR134" s="36" t="s">
        <v>2211</v>
      </c>
      <c r="BS134" s="36" t="s">
        <v>2211</v>
      </c>
      <c r="BT134" s="36" t="s">
        <v>2212</v>
      </c>
      <c r="BU134" s="36" t="s">
        <v>2213</v>
      </c>
      <c r="BV134" s="36" t="n">
        <v>4484</v>
      </c>
      <c r="BW134" s="36" t="s">
        <v>177</v>
      </c>
      <c r="BX134" s="36" t="s">
        <v>1798</v>
      </c>
      <c r="BY134" s="36" t="s">
        <v>1765</v>
      </c>
    </row>
    <row r="135" spans="1:77">
      <c r="A135" s="36" t="n">
        <v>426412</v>
      </c>
      <c r="B135" s="36" t="s">
        <v>2214</v>
      </c>
      <c r="C135" s="36" t="s">
        <v>2215</v>
      </c>
      <c r="D135" s="36">
        <f>VLOOKUP(C135,原始数据!$A$4:$B$133,2,0)</f>
        <v/>
      </c>
      <c r="E135" s="179" t="s">
        <v>2080</v>
      </c>
      <c r="F135" s="36" t="s">
        <v>1730</v>
      </c>
      <c r="G135" s="36" t="n">
        <v>10</v>
      </c>
      <c r="H135" s="36" t="n">
        <v>6.2</v>
      </c>
      <c r="I135" s="36" t="s">
        <v>1730</v>
      </c>
      <c r="J135" s="36" t="n">
        <v>4.3</v>
      </c>
      <c r="K135" s="36" t="n">
        <v>3</v>
      </c>
      <c r="L135" s="36" t="n">
        <v>5.8</v>
      </c>
      <c r="M135" s="36" t="n">
        <v>7.3</v>
      </c>
      <c r="N135" s="36" t="n">
        <v>4.8</v>
      </c>
      <c r="O135" s="36" t="n">
        <v>7.1</v>
      </c>
      <c r="P135" s="36" t="n">
        <v>10</v>
      </c>
      <c r="Q135" s="36" t="n">
        <v>8.699999999999999</v>
      </c>
      <c r="R135" s="36" t="n">
        <v>1.6</v>
      </c>
      <c r="S135" s="36" t="s">
        <v>1730</v>
      </c>
      <c r="T135" s="36" t="s">
        <v>1730</v>
      </c>
      <c r="U135" s="36" t="n">
        <v>2.1</v>
      </c>
      <c r="V135" s="36" t="n">
        <v>6.8</v>
      </c>
      <c r="W135" s="36" t="n">
        <v>5.7</v>
      </c>
      <c r="X135" s="36" t="s">
        <v>1730</v>
      </c>
      <c r="Y135" s="36" t="s">
        <v>1730</v>
      </c>
      <c r="Z135" s="36" t="n">
        <v>5.6</v>
      </c>
      <c r="AA135" s="36" t="n">
        <v>7.5</v>
      </c>
      <c r="AB135" s="36" t="n">
        <v>1</v>
      </c>
      <c r="AC135" s="36" t="n">
        <v>4</v>
      </c>
      <c r="AD135" s="36" t="n">
        <v>3.4</v>
      </c>
      <c r="AE135" s="36" t="n">
        <v>5.5</v>
      </c>
      <c r="AF135" s="36" t="n">
        <v>6.6</v>
      </c>
      <c r="AG135" s="36" t="n">
        <v>5.5</v>
      </c>
      <c r="AH135" s="36" t="n">
        <v>6.2</v>
      </c>
      <c r="AI135" s="36" t="n">
        <v>10</v>
      </c>
      <c r="AJ135" s="36" t="n">
        <v>2.5</v>
      </c>
      <c r="AK135" s="36" t="n">
        <v>5.6</v>
      </c>
      <c r="AL135" s="36" t="s">
        <v>1730</v>
      </c>
      <c r="AM135" s="36" t="n">
        <v>4.8</v>
      </c>
      <c r="AN135" s="36" t="n">
        <v>10</v>
      </c>
      <c r="AO135" s="36" t="n">
        <v>5.9</v>
      </c>
      <c r="AP135" s="36" t="n">
        <v>3.7</v>
      </c>
      <c r="AQ135" s="36" t="n">
        <v>4.4</v>
      </c>
      <c r="AR135" s="36" t="n">
        <v>6.3</v>
      </c>
      <c r="AS135" s="36" t="n">
        <v>6.4</v>
      </c>
      <c r="AT135" s="36" t="n">
        <v>3.4</v>
      </c>
      <c r="AU135" s="36" t="n">
        <v>6.7</v>
      </c>
      <c r="AV135" s="36" t="n">
        <v>3.8</v>
      </c>
      <c r="AW135" s="36" t="s">
        <v>1730</v>
      </c>
      <c r="AX135" s="36" t="n">
        <v>7.7</v>
      </c>
      <c r="AY135" s="36" t="n">
        <v>4.8</v>
      </c>
      <c r="AZ135" s="36" t="n">
        <v>6.2</v>
      </c>
      <c r="BA135" s="36" t="n">
        <v>6.1</v>
      </c>
      <c r="BB135" s="36" t="n">
        <v>7.4</v>
      </c>
      <c r="BC135" s="36" t="n">
        <v>7.5</v>
      </c>
      <c r="BD135" s="36" t="n">
        <v>4.4</v>
      </c>
      <c r="BE135" s="36" t="n">
        <v>6.2</v>
      </c>
      <c r="BF135" s="36" t="n">
        <v>1.3</v>
      </c>
      <c r="BG135" s="36" t="n">
        <v>1.5</v>
      </c>
      <c r="BH135" s="36" t="s">
        <v>1730</v>
      </c>
      <c r="BI135" s="36" t="n">
        <v>5.2</v>
      </c>
      <c r="BJ135" s="36" t="n">
        <v>4.8</v>
      </c>
      <c r="BK135" s="36" t="n">
        <v>6.7</v>
      </c>
      <c r="BL135" s="36" t="s">
        <v>1730</v>
      </c>
      <c r="BM135" s="36" t="n">
        <v>3.8</v>
      </c>
      <c r="BN135" s="36" t="s">
        <v>1730</v>
      </c>
      <c r="BO135" s="36" t="s">
        <v>1730</v>
      </c>
      <c r="BP135" s="36" t="s">
        <v>2195</v>
      </c>
      <c r="BQ135" s="36" t="s">
        <v>2216</v>
      </c>
      <c r="BR135" s="36" t="s">
        <v>2217</v>
      </c>
      <c r="BS135" s="36" t="s">
        <v>2217</v>
      </c>
      <c r="BT135" s="36" t="s">
        <v>2218</v>
      </c>
      <c r="BU135" s="36" t="s">
        <v>2219</v>
      </c>
      <c r="BV135" s="36" t="n">
        <v>4905</v>
      </c>
      <c r="BW135" s="36" t="s">
        <v>121</v>
      </c>
      <c r="BX135" s="36" t="s">
        <v>1759</v>
      </c>
      <c r="BY135" s="36" t="s">
        <v>1798</v>
      </c>
    </row>
    <row r="136" spans="1:77">
      <c r="A136" s="36" t="n">
        <v>426412</v>
      </c>
      <c r="B136" s="36" t="s">
        <v>2220</v>
      </c>
      <c r="C136" s="36" t="s">
        <v>2221</v>
      </c>
      <c r="D136" s="36">
        <f>VLOOKUP(C136,原始数据!$A$4:$B$133,2,0)</f>
        <v/>
      </c>
      <c r="E136" s="179" t="s">
        <v>1843</v>
      </c>
      <c r="F136" s="36" t="s">
        <v>1730</v>
      </c>
      <c r="G136" s="36" t="n">
        <v>8.5</v>
      </c>
      <c r="H136" s="36" t="n">
        <v>7.2</v>
      </c>
      <c r="I136" s="36" t="s">
        <v>1730</v>
      </c>
      <c r="J136" s="36" t="n">
        <v>6.2</v>
      </c>
      <c r="K136" s="36" t="n">
        <v>4.8</v>
      </c>
      <c r="L136" s="36" t="n">
        <v>5.8</v>
      </c>
      <c r="M136" s="36" t="n">
        <v>3.7</v>
      </c>
      <c r="N136" s="36" t="n">
        <v>6.6</v>
      </c>
      <c r="O136" s="36" t="n">
        <v>8.9</v>
      </c>
      <c r="P136" s="36" t="n">
        <v>10</v>
      </c>
      <c r="Q136" s="36" t="n">
        <v>6.9</v>
      </c>
      <c r="R136" s="36" t="n">
        <v>6.2</v>
      </c>
      <c r="S136" s="36" t="s">
        <v>1730</v>
      </c>
      <c r="T136" s="36" t="s">
        <v>1730</v>
      </c>
      <c r="U136" s="36" t="n">
        <v>4.3</v>
      </c>
      <c r="V136" s="36" t="n">
        <v>8.699999999999999</v>
      </c>
      <c r="W136" s="36" t="n">
        <v>5</v>
      </c>
      <c r="X136" s="36" t="s">
        <v>1730</v>
      </c>
      <c r="Y136" s="36" t="s">
        <v>1730</v>
      </c>
      <c r="Z136" s="36" t="n">
        <v>5.7</v>
      </c>
      <c r="AA136" s="36" t="n">
        <v>2.3</v>
      </c>
      <c r="AB136" s="36" t="n">
        <v>5.9</v>
      </c>
      <c r="AC136" s="36" t="n">
        <v>7.6</v>
      </c>
      <c r="AD136" s="36" t="n">
        <v>7.7</v>
      </c>
      <c r="AE136" s="36" t="n">
        <v>4.9</v>
      </c>
      <c r="AF136" s="36" t="n">
        <v>3.9</v>
      </c>
      <c r="AG136" s="36" t="n">
        <v>5.5</v>
      </c>
      <c r="AH136" s="36" t="n">
        <v>9.1</v>
      </c>
      <c r="AI136" s="36" t="n">
        <v>9</v>
      </c>
      <c r="AJ136" s="36" t="n">
        <v>4.5</v>
      </c>
      <c r="AK136" s="36" t="n">
        <v>6.8</v>
      </c>
      <c r="AL136" s="36" t="s">
        <v>1730</v>
      </c>
      <c r="AM136" s="36" t="n">
        <v>6.5</v>
      </c>
      <c r="AN136" s="36" t="n">
        <v>4.5</v>
      </c>
      <c r="AO136" s="36" t="n">
        <v>5.4</v>
      </c>
      <c r="AP136" s="36" t="n">
        <v>2.9</v>
      </c>
      <c r="AQ136" s="36" t="n">
        <v>8.6</v>
      </c>
      <c r="AR136" s="36" t="n">
        <v>6.3</v>
      </c>
      <c r="AS136" s="36" t="n">
        <v>4.3</v>
      </c>
      <c r="AT136" s="36" t="n">
        <v>3.4</v>
      </c>
      <c r="AU136" s="36" t="n">
        <v>6.9</v>
      </c>
      <c r="AV136" s="36" t="n">
        <v>1.5</v>
      </c>
      <c r="AW136" s="36" t="s">
        <v>1730</v>
      </c>
      <c r="AX136" s="36" t="n">
        <v>9.699999999999999</v>
      </c>
      <c r="AY136" s="36" t="n">
        <v>4.8</v>
      </c>
      <c r="AZ136" s="36" t="n">
        <v>8.6</v>
      </c>
      <c r="BA136" s="36" t="n">
        <v>10</v>
      </c>
      <c r="BB136" s="36" t="n">
        <v>6.3</v>
      </c>
      <c r="BC136" s="36" t="n">
        <v>4</v>
      </c>
      <c r="BD136" s="36" t="n">
        <v>6.3</v>
      </c>
      <c r="BE136" s="36" t="n">
        <v>6.2</v>
      </c>
      <c r="BF136" s="36" t="n">
        <v>4.8</v>
      </c>
      <c r="BG136" s="36" t="n">
        <v>6.7</v>
      </c>
      <c r="BH136" s="36" t="s">
        <v>1730</v>
      </c>
      <c r="BI136" s="36" t="n">
        <v>7.4</v>
      </c>
      <c r="BJ136" s="36" t="n">
        <v>8.1</v>
      </c>
      <c r="BK136" s="36" t="n">
        <v>9.800000000000001</v>
      </c>
      <c r="BL136" s="36" t="s">
        <v>1730</v>
      </c>
      <c r="BM136" s="36" t="n">
        <v>7.7</v>
      </c>
      <c r="BN136" s="36" t="s">
        <v>1730</v>
      </c>
      <c r="BO136" s="36" t="s">
        <v>1730</v>
      </c>
      <c r="BP136" s="36" t="s">
        <v>2222</v>
      </c>
      <c r="BQ136" s="36" t="s">
        <v>1775</v>
      </c>
      <c r="BR136" s="36" t="s">
        <v>2223</v>
      </c>
      <c r="BS136" s="36" t="s">
        <v>2223</v>
      </c>
      <c r="BT136" s="36" t="s">
        <v>2224</v>
      </c>
      <c r="BU136" s="36" t="s">
        <v>2225</v>
      </c>
      <c r="BV136" s="36" t="n">
        <v>6247</v>
      </c>
      <c r="BW136" s="36" t="s">
        <v>177</v>
      </c>
      <c r="BX136" s="36" t="s">
        <v>1791</v>
      </c>
      <c r="BY136" s="36" t="s">
        <v>1735</v>
      </c>
    </row>
    <row r="137" spans="1:77">
      <c r="A137" s="36" t="n">
        <v>426412</v>
      </c>
      <c r="B137" s="36" t="s">
        <v>2226</v>
      </c>
      <c r="C137" s="36" t="s">
        <v>2227</v>
      </c>
      <c r="D137" s="36">
        <f>VLOOKUP(C137,原始数据!$A$4:$B$133,2,0)</f>
        <v/>
      </c>
      <c r="E137" s="179" t="s">
        <v>1799</v>
      </c>
      <c r="F137" s="36" t="s">
        <v>1730</v>
      </c>
      <c r="G137" s="36" t="n">
        <v>6.5</v>
      </c>
      <c r="H137" s="36" t="n">
        <v>4.4</v>
      </c>
      <c r="I137" s="36" t="s">
        <v>1730</v>
      </c>
      <c r="J137" s="36" t="n">
        <v>6.2</v>
      </c>
      <c r="K137" s="36" t="n">
        <v>1</v>
      </c>
      <c r="L137" s="36" t="n">
        <v>7.5</v>
      </c>
      <c r="M137" s="36" t="n">
        <v>5.8</v>
      </c>
      <c r="N137" s="36" t="n">
        <v>8.4</v>
      </c>
      <c r="O137" s="36" t="n">
        <v>3.5</v>
      </c>
      <c r="P137" s="36" t="n">
        <v>10</v>
      </c>
      <c r="Q137" s="36" t="n">
        <v>5</v>
      </c>
      <c r="R137" s="36" t="n">
        <v>7.2</v>
      </c>
      <c r="S137" s="36" t="s">
        <v>1730</v>
      </c>
      <c r="T137" s="36" t="s">
        <v>1730</v>
      </c>
      <c r="U137" s="36" t="n">
        <v>6.6</v>
      </c>
      <c r="V137" s="36" t="n">
        <v>5.6</v>
      </c>
      <c r="W137" s="36" t="n">
        <v>7.3</v>
      </c>
      <c r="X137" s="36" t="s">
        <v>1730</v>
      </c>
      <c r="Y137" s="36" t="s">
        <v>1730</v>
      </c>
      <c r="Z137" s="36" t="n">
        <v>9.1</v>
      </c>
      <c r="AA137" s="36" t="n">
        <v>9.199999999999999</v>
      </c>
      <c r="AB137" s="36" t="n">
        <v>3.8</v>
      </c>
      <c r="AC137" s="36" t="n">
        <v>4.6</v>
      </c>
      <c r="AD137" s="36" t="n">
        <v>5.2</v>
      </c>
      <c r="AE137" s="36" t="n">
        <v>6.2</v>
      </c>
      <c r="AF137" s="36" t="n">
        <v>6.6</v>
      </c>
      <c r="AG137" s="36" t="n">
        <v>8.800000000000001</v>
      </c>
      <c r="AH137" s="36" t="n">
        <v>8.1</v>
      </c>
      <c r="AI137" s="36" t="n">
        <v>10</v>
      </c>
      <c r="AJ137" s="36" t="n">
        <v>2.5</v>
      </c>
      <c r="AK137" s="36" t="n">
        <v>8</v>
      </c>
      <c r="AL137" s="36" t="s">
        <v>1730</v>
      </c>
      <c r="AM137" s="36" t="n">
        <v>5.9</v>
      </c>
      <c r="AN137" s="36" t="n">
        <v>8.5</v>
      </c>
      <c r="AO137" s="36" t="n">
        <v>7.1</v>
      </c>
      <c r="AP137" s="36" t="n">
        <v>3.5</v>
      </c>
      <c r="AQ137" s="36" t="n">
        <v>7.4</v>
      </c>
      <c r="AR137" s="36" t="n">
        <v>8.300000000000001</v>
      </c>
      <c r="AS137" s="36" t="n">
        <v>7.6</v>
      </c>
      <c r="AT137" s="36" t="n">
        <v>2.8</v>
      </c>
      <c r="AU137" s="36" t="n">
        <v>5.9</v>
      </c>
      <c r="AV137" s="36" t="n">
        <v>5.5</v>
      </c>
      <c r="AW137" s="36" t="s">
        <v>1730</v>
      </c>
      <c r="AX137" s="36" t="n">
        <v>6.2</v>
      </c>
      <c r="AY137" s="36" t="n">
        <v>6.5</v>
      </c>
      <c r="AZ137" s="36" t="n">
        <v>6.2</v>
      </c>
      <c r="BA137" s="36" t="n">
        <v>7.2</v>
      </c>
      <c r="BB137" s="36" t="n">
        <v>6.3</v>
      </c>
      <c r="BC137" s="36" t="n">
        <v>9.199999999999999</v>
      </c>
      <c r="BD137" s="36" t="n">
        <v>6.3</v>
      </c>
      <c r="BE137" s="36" t="n">
        <v>5.5</v>
      </c>
      <c r="BF137" s="36" t="n">
        <v>2.7</v>
      </c>
      <c r="BG137" s="36" t="n">
        <v>5.6</v>
      </c>
      <c r="BH137" s="36" t="s">
        <v>1730</v>
      </c>
      <c r="BI137" s="36" t="n">
        <v>5.8</v>
      </c>
      <c r="BJ137" s="36" t="n">
        <v>6.5</v>
      </c>
      <c r="BK137" s="36" t="n">
        <v>7.5</v>
      </c>
      <c r="BL137" s="36" t="s">
        <v>1730</v>
      </c>
      <c r="BM137" s="36" t="n">
        <v>6.3</v>
      </c>
      <c r="BN137" s="36" t="s">
        <v>1730</v>
      </c>
      <c r="BO137" s="36" t="s">
        <v>1730</v>
      </c>
      <c r="BP137" s="36" t="s">
        <v>2192</v>
      </c>
      <c r="BQ137" s="36" t="s">
        <v>2190</v>
      </c>
      <c r="BR137" s="36" t="s">
        <v>2228</v>
      </c>
      <c r="BS137" s="36" t="s">
        <v>2228</v>
      </c>
      <c r="BT137" s="36" t="s">
        <v>2229</v>
      </c>
      <c r="BU137" s="36" t="s">
        <v>2230</v>
      </c>
      <c r="BV137" s="36" t="n">
        <v>5088</v>
      </c>
      <c r="BW137" s="36" t="s">
        <v>121</v>
      </c>
      <c r="BX137" s="36" t="s">
        <v>1810</v>
      </c>
      <c r="BY137" s="36" t="s">
        <v>1792</v>
      </c>
    </row>
    <row r="138" spans="1:77">
      <c r="A138" s="36" t="n">
        <v>426412</v>
      </c>
      <c r="B138" s="36" t="s">
        <v>2231</v>
      </c>
      <c r="C138" s="36" t="s">
        <v>2232</v>
      </c>
      <c r="D138" s="36">
        <f>VLOOKUP(C138,原始数据!$A$4:$B$133,2,0)</f>
        <v/>
      </c>
      <c r="E138" s="179" t="s">
        <v>1755</v>
      </c>
      <c r="F138" s="36" t="s">
        <v>1730</v>
      </c>
      <c r="G138" s="36" t="n">
        <v>8.5</v>
      </c>
      <c r="H138" s="36" t="n">
        <v>7.2</v>
      </c>
      <c r="I138" s="36" t="s">
        <v>1730</v>
      </c>
      <c r="J138" s="36" t="n">
        <v>9.800000000000001</v>
      </c>
      <c r="K138" s="36" t="n">
        <v>4.8</v>
      </c>
      <c r="L138" s="36" t="n">
        <v>5.8</v>
      </c>
      <c r="M138" s="36" t="n">
        <v>8.699999999999999</v>
      </c>
      <c r="N138" s="36" t="n">
        <v>6.6</v>
      </c>
      <c r="O138" s="36" t="n">
        <v>8.300000000000001</v>
      </c>
      <c r="P138" s="36" t="n">
        <v>10</v>
      </c>
      <c r="Q138" s="36" t="n">
        <v>10</v>
      </c>
      <c r="R138" s="36" t="n">
        <v>8.1</v>
      </c>
      <c r="S138" s="36" t="s">
        <v>1730</v>
      </c>
      <c r="T138" s="36" t="s">
        <v>1730</v>
      </c>
      <c r="U138" s="36" t="n">
        <v>8.4</v>
      </c>
      <c r="V138" s="36" t="n">
        <v>9.4</v>
      </c>
      <c r="W138" s="36" t="n">
        <v>10</v>
      </c>
      <c r="X138" s="36" t="s">
        <v>1730</v>
      </c>
      <c r="Y138" s="36" t="s">
        <v>1730</v>
      </c>
      <c r="Z138" s="36" t="n">
        <v>8.4</v>
      </c>
      <c r="AA138" s="36" t="n">
        <v>7.5</v>
      </c>
      <c r="AB138" s="36" t="n">
        <v>8.699999999999999</v>
      </c>
      <c r="AC138" s="36" t="n">
        <v>8.300000000000001</v>
      </c>
      <c r="AD138" s="36" t="n">
        <v>7.1</v>
      </c>
      <c r="AE138" s="36" t="n">
        <v>8.9</v>
      </c>
      <c r="AF138" s="36" t="n">
        <v>9.300000000000001</v>
      </c>
      <c r="AG138" s="36" t="n">
        <v>7.2</v>
      </c>
      <c r="AH138" s="36" t="n">
        <v>9.1</v>
      </c>
      <c r="AI138" s="36" t="n">
        <v>9</v>
      </c>
      <c r="AJ138" s="36" t="n">
        <v>8.4</v>
      </c>
      <c r="AK138" s="36" t="n">
        <v>9.300000000000001</v>
      </c>
      <c r="AL138" s="36" t="s">
        <v>1730</v>
      </c>
      <c r="AM138" s="36" t="n">
        <v>9.5</v>
      </c>
      <c r="AN138" s="36" t="n">
        <v>4.5</v>
      </c>
      <c r="AO138" s="36" t="n">
        <v>9.5</v>
      </c>
      <c r="AP138" s="36" t="n">
        <v>7.7</v>
      </c>
      <c r="AQ138" s="36" t="n">
        <v>4.6</v>
      </c>
      <c r="AR138" s="36" t="n">
        <v>6.3</v>
      </c>
      <c r="AS138" s="36" t="n">
        <v>9.5</v>
      </c>
      <c r="AT138" s="36" t="n">
        <v>9.4</v>
      </c>
      <c r="AU138" s="36" t="n">
        <v>8.4</v>
      </c>
      <c r="AV138" s="36" t="n">
        <v>4.4</v>
      </c>
      <c r="AW138" s="36" t="s">
        <v>1730</v>
      </c>
      <c r="AX138" s="36" t="n">
        <v>10</v>
      </c>
      <c r="AY138" s="36" t="n">
        <v>4.8</v>
      </c>
      <c r="AZ138" s="36" t="n">
        <v>7.4</v>
      </c>
      <c r="BA138" s="36" t="n">
        <v>8.9</v>
      </c>
      <c r="BB138" s="36" t="n">
        <v>10</v>
      </c>
      <c r="BC138" s="36" t="n">
        <v>7.5</v>
      </c>
      <c r="BD138" s="36" t="n">
        <v>8.199999999999999</v>
      </c>
      <c r="BE138" s="36" t="n">
        <v>10</v>
      </c>
      <c r="BF138" s="36" t="n">
        <v>9.4</v>
      </c>
      <c r="BG138" s="36" t="n">
        <v>6.2</v>
      </c>
      <c r="BH138" s="36" t="s">
        <v>1730</v>
      </c>
      <c r="BI138" s="36" t="n">
        <v>6.9</v>
      </c>
      <c r="BJ138" s="36" t="n">
        <v>1.4</v>
      </c>
      <c r="BK138" s="36" t="n">
        <v>9.6</v>
      </c>
      <c r="BL138" s="36" t="s">
        <v>1730</v>
      </c>
      <c r="BM138" s="36" t="n">
        <v>8.800000000000001</v>
      </c>
      <c r="BN138" s="36" t="s">
        <v>1730</v>
      </c>
      <c r="BO138" s="36" t="s">
        <v>1730</v>
      </c>
      <c r="BP138" s="36" t="s">
        <v>2210</v>
      </c>
      <c r="BQ138" s="36" t="s">
        <v>1740</v>
      </c>
      <c r="BR138" s="36" t="s">
        <v>2233</v>
      </c>
      <c r="BS138" s="36" t="s">
        <v>2233</v>
      </c>
      <c r="BT138" s="36" t="s">
        <v>2234</v>
      </c>
      <c r="BU138" s="36" t="s">
        <v>2235</v>
      </c>
      <c r="BV138" s="36" t="n">
        <v>4663</v>
      </c>
      <c r="BW138" s="36" t="s">
        <v>177</v>
      </c>
      <c r="BX138" s="36" t="s">
        <v>1740</v>
      </c>
      <c r="BY138" s="36" t="s">
        <v>1792</v>
      </c>
    </row>
    <row r="139" spans="1:77">
      <c r="A139" s="36" t="n">
        <v>426412</v>
      </c>
      <c r="B139" s="36" t="s">
        <v>2236</v>
      </c>
      <c r="C139" s="36" t="s">
        <v>2237</v>
      </c>
      <c r="D139" s="36">
        <f>VLOOKUP(C139,原始数据!$A$4:$B$133,2,0)</f>
        <v/>
      </c>
      <c r="E139" s="179" t="s">
        <v>1751</v>
      </c>
      <c r="F139" s="36" t="s">
        <v>1730</v>
      </c>
      <c r="G139" s="36" t="n">
        <v>4.5</v>
      </c>
      <c r="H139" s="36" t="n">
        <v>4.4</v>
      </c>
      <c r="I139" s="36" t="s">
        <v>1730</v>
      </c>
      <c r="J139" s="36" t="n">
        <v>6.2</v>
      </c>
      <c r="K139" s="36" t="n">
        <v>4.8</v>
      </c>
      <c r="L139" s="36" t="n">
        <v>4</v>
      </c>
      <c r="M139" s="36" t="n">
        <v>3</v>
      </c>
      <c r="N139" s="36" t="n">
        <v>4.8</v>
      </c>
      <c r="O139" s="36" t="n">
        <v>7.7</v>
      </c>
      <c r="P139" s="36" t="n">
        <v>8.5</v>
      </c>
      <c r="Q139" s="36" t="n">
        <v>5</v>
      </c>
      <c r="R139" s="36" t="n">
        <v>8.1</v>
      </c>
      <c r="S139" s="36" t="s">
        <v>1730</v>
      </c>
      <c r="T139" s="36" t="s">
        <v>1730</v>
      </c>
      <c r="U139" s="36" t="n">
        <v>5.3</v>
      </c>
      <c r="V139" s="36" t="n">
        <v>8.699999999999999</v>
      </c>
      <c r="W139" s="36" t="n">
        <v>5.8</v>
      </c>
      <c r="X139" s="36" t="s">
        <v>1730</v>
      </c>
      <c r="Y139" s="36" t="s">
        <v>1730</v>
      </c>
      <c r="Z139" s="36" t="n">
        <v>3.8</v>
      </c>
      <c r="AA139" s="36" t="n">
        <v>7.5</v>
      </c>
      <c r="AB139" s="36" t="n">
        <v>7.3</v>
      </c>
      <c r="AC139" s="36" t="n">
        <v>6.3</v>
      </c>
      <c r="AD139" s="36" t="n">
        <v>7.7</v>
      </c>
      <c r="AE139" s="36" t="n">
        <v>6.2</v>
      </c>
      <c r="AF139" s="36" t="n">
        <v>6.6</v>
      </c>
      <c r="AG139" s="36" t="n">
        <v>5.5</v>
      </c>
      <c r="AH139" s="36" t="n">
        <v>6.2</v>
      </c>
      <c r="AI139" s="36" t="n">
        <v>6</v>
      </c>
      <c r="AJ139" s="36" t="n">
        <v>4.5</v>
      </c>
      <c r="AK139" s="36" t="n">
        <v>5.6</v>
      </c>
      <c r="AL139" s="36" t="s">
        <v>1730</v>
      </c>
      <c r="AM139" s="36" t="n">
        <v>5.9</v>
      </c>
      <c r="AN139" s="36" t="n">
        <v>4.5</v>
      </c>
      <c r="AO139" s="36" t="n">
        <v>4.2</v>
      </c>
      <c r="AP139" s="36" t="n">
        <v>5.7</v>
      </c>
      <c r="AQ139" s="36" t="n">
        <v>5.8</v>
      </c>
      <c r="AR139" s="36" t="n">
        <v>6.3</v>
      </c>
      <c r="AS139" s="36" t="n">
        <v>4.6</v>
      </c>
      <c r="AT139" s="36" t="n">
        <v>4.8</v>
      </c>
      <c r="AU139" s="36" t="n">
        <v>4.7</v>
      </c>
      <c r="AV139" s="36" t="n">
        <v>2.1</v>
      </c>
      <c r="AW139" s="36" t="s">
        <v>1730</v>
      </c>
      <c r="AX139" s="36" t="n">
        <v>7.5</v>
      </c>
      <c r="AY139" s="36" t="n">
        <v>6.5</v>
      </c>
      <c r="AZ139" s="36" t="n">
        <v>6.2</v>
      </c>
      <c r="BA139" s="36" t="n">
        <v>8.9</v>
      </c>
      <c r="BB139" s="36" t="n">
        <v>6.3</v>
      </c>
      <c r="BC139" s="36" t="n">
        <v>4</v>
      </c>
      <c r="BD139" s="36" t="n">
        <v>4.4</v>
      </c>
      <c r="BE139" s="36" t="n">
        <v>4.7</v>
      </c>
      <c r="BF139" s="36" t="n">
        <v>5.1</v>
      </c>
      <c r="BG139" s="36" t="n">
        <v>6.7</v>
      </c>
      <c r="BH139" s="36" t="s">
        <v>1730</v>
      </c>
      <c r="BI139" s="36" t="n">
        <v>3.6</v>
      </c>
      <c r="BJ139" s="36" t="n">
        <v>3.1</v>
      </c>
      <c r="BK139" s="36" t="n">
        <v>8.199999999999999</v>
      </c>
      <c r="BL139" s="36" t="s">
        <v>1730</v>
      </c>
      <c r="BM139" s="36" t="n">
        <v>5.6</v>
      </c>
      <c r="BN139" s="36" t="s">
        <v>1730</v>
      </c>
      <c r="BO139" s="36" t="s">
        <v>1730</v>
      </c>
      <c r="BP139" s="36" t="s">
        <v>1734</v>
      </c>
      <c r="BQ139" s="36" t="s">
        <v>2193</v>
      </c>
      <c r="BR139" s="36" t="s">
        <v>2238</v>
      </c>
      <c r="BS139" s="36" t="s">
        <v>2238</v>
      </c>
      <c r="BT139" s="36" t="s">
        <v>2239</v>
      </c>
      <c r="BU139" s="36" t="s">
        <v>2240</v>
      </c>
      <c r="BV139" s="36" t="n">
        <v>6353</v>
      </c>
      <c r="BW139" s="36" t="s">
        <v>121</v>
      </c>
      <c r="BX139" s="36" t="s">
        <v>1810</v>
      </c>
      <c r="BY139" s="36" t="s">
        <v>1792</v>
      </c>
    </row>
    <row r="140" spans="1:77">
      <c r="A140" s="36" t="n">
        <v>426412</v>
      </c>
      <c r="B140" s="36" t="s">
        <v>2241</v>
      </c>
      <c r="C140" s="36" t="s">
        <v>2242</v>
      </c>
      <c r="D140" s="36">
        <f>VLOOKUP(C140,原始数据!$A$4:$B$133,2,0)</f>
        <v/>
      </c>
      <c r="E140" s="179" t="s">
        <v>1793</v>
      </c>
      <c r="F140" s="36" t="s">
        <v>1730</v>
      </c>
      <c r="G140" s="36" t="n">
        <v>4.5</v>
      </c>
      <c r="H140" s="36" t="n">
        <v>6.2</v>
      </c>
      <c r="I140" s="36" t="s">
        <v>1730</v>
      </c>
      <c r="J140" s="36" t="n">
        <v>7.1</v>
      </c>
      <c r="K140" s="36" t="n">
        <v>6</v>
      </c>
      <c r="L140" s="36" t="n">
        <v>2.3</v>
      </c>
      <c r="M140" s="36" t="n">
        <v>4.4</v>
      </c>
      <c r="N140" s="36" t="n">
        <v>4.8</v>
      </c>
      <c r="O140" s="36" t="n">
        <v>7.1</v>
      </c>
      <c r="P140" s="36" t="n">
        <v>10</v>
      </c>
      <c r="Q140" s="36" t="n">
        <v>8.699999999999999</v>
      </c>
      <c r="R140" s="36" t="n">
        <v>9.1</v>
      </c>
      <c r="S140" s="36" t="s">
        <v>1730</v>
      </c>
      <c r="T140" s="36" t="s">
        <v>1730</v>
      </c>
      <c r="U140" s="36" t="n">
        <v>4.9</v>
      </c>
      <c r="V140" s="36" t="n">
        <v>6.8</v>
      </c>
      <c r="W140" s="36" t="n">
        <v>6.2</v>
      </c>
      <c r="X140" s="36" t="s">
        <v>1730</v>
      </c>
      <c r="Y140" s="36" t="s">
        <v>1730</v>
      </c>
      <c r="Z140" s="36" t="n">
        <v>5.6</v>
      </c>
      <c r="AA140" s="36" t="n">
        <v>5.7</v>
      </c>
      <c r="AB140" s="36" t="n">
        <v>5.9</v>
      </c>
      <c r="AC140" s="36" t="n">
        <v>5</v>
      </c>
      <c r="AD140" s="36" t="n">
        <v>4</v>
      </c>
      <c r="AE140" s="36" t="n">
        <v>5.5</v>
      </c>
      <c r="AF140" s="36" t="n">
        <v>5.3</v>
      </c>
      <c r="AG140" s="36" t="n">
        <v>3.8</v>
      </c>
      <c r="AH140" s="36" t="n">
        <v>5.3</v>
      </c>
      <c r="AI140" s="36" t="n">
        <v>6.8</v>
      </c>
      <c r="AJ140" s="36" t="n">
        <v>8.4</v>
      </c>
      <c r="AK140" s="36" t="n">
        <v>5.6</v>
      </c>
      <c r="AL140" s="36" t="s">
        <v>1730</v>
      </c>
      <c r="AM140" s="36" t="n">
        <v>4.2</v>
      </c>
      <c r="AN140" s="36" t="n">
        <v>4.5</v>
      </c>
      <c r="AO140" s="36" t="n">
        <v>5.4</v>
      </c>
      <c r="AP140" s="36" t="n">
        <v>7.4</v>
      </c>
      <c r="AQ140" s="36" t="n">
        <v>6.5</v>
      </c>
      <c r="AR140" s="36" t="n">
        <v>6.3</v>
      </c>
      <c r="AS140" s="36" t="n">
        <v>4.1</v>
      </c>
      <c r="AT140" s="36" t="n">
        <v>8.800000000000001</v>
      </c>
      <c r="AU140" s="36" t="n">
        <v>9.800000000000001</v>
      </c>
      <c r="AV140" s="36" t="n">
        <v>2.1</v>
      </c>
      <c r="AW140" s="36" t="s">
        <v>1730</v>
      </c>
      <c r="AX140" s="36" t="n">
        <v>6.4</v>
      </c>
      <c r="AY140" s="36" t="n">
        <v>6.5</v>
      </c>
      <c r="AZ140" s="36" t="n">
        <v>5</v>
      </c>
      <c r="BA140" s="36" t="n">
        <v>10</v>
      </c>
      <c r="BB140" s="36" t="n">
        <v>5.8</v>
      </c>
      <c r="BC140" s="36" t="n">
        <v>7.5</v>
      </c>
      <c r="BD140" s="36" t="n">
        <v>4.4</v>
      </c>
      <c r="BE140" s="36" t="n">
        <v>5.5</v>
      </c>
      <c r="BF140" s="36" t="n">
        <v>7.3</v>
      </c>
      <c r="BG140" s="36" t="n">
        <v>7.3</v>
      </c>
      <c r="BH140" s="36" t="s">
        <v>1730</v>
      </c>
      <c r="BI140" s="36" t="n">
        <v>9</v>
      </c>
      <c r="BJ140" s="36" t="n">
        <v>8.1</v>
      </c>
      <c r="BK140" s="36" t="n">
        <v>6.9</v>
      </c>
      <c r="BL140" s="36" t="s">
        <v>1730</v>
      </c>
      <c r="BM140" s="36" t="n">
        <v>6.9</v>
      </c>
      <c r="BN140" s="36" t="s">
        <v>1730</v>
      </c>
      <c r="BO140" s="36" t="s">
        <v>1730</v>
      </c>
      <c r="BP140" s="36" t="s">
        <v>2210</v>
      </c>
      <c r="BQ140" s="36" t="s">
        <v>2183</v>
      </c>
      <c r="BR140" s="36" t="s">
        <v>2243</v>
      </c>
      <c r="BS140" s="36" t="s">
        <v>2243</v>
      </c>
      <c r="BT140" s="36" t="s">
        <v>2244</v>
      </c>
      <c r="BU140" s="36" t="s">
        <v>2245</v>
      </c>
      <c r="BV140" s="36" t="n">
        <v>4665</v>
      </c>
      <c r="BW140" s="36" t="s">
        <v>177</v>
      </c>
      <c r="BX140" s="36" t="s">
        <v>1791</v>
      </c>
      <c r="BY140" s="36" t="s">
        <v>1783</v>
      </c>
    </row>
    <row r="141" spans="1:77">
      <c r="A141" s="36" t="n">
        <v>426412</v>
      </c>
      <c r="B141" s="36" t="s">
        <v>2246</v>
      </c>
      <c r="C141" s="36" t="s">
        <v>2247</v>
      </c>
      <c r="D141" s="36">
        <f>VLOOKUP(C141,原始数据!$A$4:$B$133,2,0)</f>
        <v/>
      </c>
      <c r="E141" s="179" t="s">
        <v>1746</v>
      </c>
      <c r="F141" s="36" t="s">
        <v>1730</v>
      </c>
      <c r="G141" s="36" t="n">
        <v>6.5</v>
      </c>
      <c r="H141" s="36" t="n">
        <v>6.2</v>
      </c>
      <c r="I141" s="36" t="s">
        <v>1730</v>
      </c>
      <c r="J141" s="36" t="n">
        <v>6.2</v>
      </c>
      <c r="K141" s="36" t="n">
        <v>5.4</v>
      </c>
      <c r="L141" s="36" t="n">
        <v>2.3</v>
      </c>
      <c r="M141" s="36" t="n">
        <v>1</v>
      </c>
      <c r="N141" s="36" t="n">
        <v>8.4</v>
      </c>
      <c r="O141" s="36" t="n">
        <v>6.5</v>
      </c>
      <c r="P141" s="36" t="n">
        <v>8.5</v>
      </c>
      <c r="Q141" s="36" t="n">
        <v>3.2</v>
      </c>
      <c r="R141" s="36" t="n">
        <v>6.2</v>
      </c>
      <c r="S141" s="36" t="s">
        <v>1730</v>
      </c>
      <c r="T141" s="36" t="s">
        <v>1730</v>
      </c>
      <c r="U141" s="36" t="n">
        <v>4</v>
      </c>
      <c r="V141" s="36" t="n">
        <v>6.2</v>
      </c>
      <c r="W141" s="36" t="n">
        <v>5</v>
      </c>
      <c r="X141" s="36" t="s">
        <v>1730</v>
      </c>
      <c r="Y141" s="36" t="s">
        <v>1730</v>
      </c>
      <c r="Z141" s="36" t="n">
        <v>8.199999999999999</v>
      </c>
      <c r="AA141" s="36" t="n">
        <v>4</v>
      </c>
      <c r="AB141" s="36" t="n">
        <v>4.5</v>
      </c>
      <c r="AC141" s="36" t="n">
        <v>7.3</v>
      </c>
      <c r="AD141" s="36" t="n">
        <v>6.4</v>
      </c>
      <c r="AE141" s="36" t="n">
        <v>4.9</v>
      </c>
      <c r="AF141" s="36" t="n">
        <v>3.9</v>
      </c>
      <c r="AG141" s="36" t="n">
        <v>3.8</v>
      </c>
      <c r="AH141" s="36" t="n">
        <v>7.2</v>
      </c>
      <c r="AI141" s="36" t="n">
        <v>8.199999999999999</v>
      </c>
      <c r="AJ141" s="36" t="n">
        <v>4.5</v>
      </c>
      <c r="AK141" s="36" t="n">
        <v>5.6</v>
      </c>
      <c r="AL141" s="36" t="s">
        <v>1730</v>
      </c>
      <c r="AM141" s="36" t="n">
        <v>5.4</v>
      </c>
      <c r="AN141" s="36" t="n">
        <v>6.5</v>
      </c>
      <c r="AO141" s="36" t="n">
        <v>5.4</v>
      </c>
      <c r="AP141" s="36" t="n">
        <v>4.1</v>
      </c>
      <c r="AQ141" s="36" t="n">
        <v>6</v>
      </c>
      <c r="AR141" s="36" t="n">
        <v>6.3</v>
      </c>
      <c r="AS141" s="36" t="n">
        <v>2.2</v>
      </c>
      <c r="AT141" s="36" t="n">
        <v>5.4</v>
      </c>
      <c r="AU141" s="36" t="n">
        <v>5.5</v>
      </c>
      <c r="AV141" s="36" t="n">
        <v>2.1</v>
      </c>
      <c r="AW141" s="36" t="s">
        <v>1730</v>
      </c>
      <c r="AX141" s="36" t="n">
        <v>7.7</v>
      </c>
      <c r="AY141" s="36" t="n">
        <v>6.5</v>
      </c>
      <c r="AZ141" s="36" t="n">
        <v>6.2</v>
      </c>
      <c r="BA141" s="36" t="n">
        <v>7.8</v>
      </c>
      <c r="BB141" s="36" t="n">
        <v>6.9</v>
      </c>
      <c r="BC141" s="36" t="n">
        <v>9.199999999999999</v>
      </c>
      <c r="BD141" s="36" t="n">
        <v>4.4</v>
      </c>
      <c r="BE141" s="36" t="n">
        <v>6.9</v>
      </c>
      <c r="BF141" s="36" t="n">
        <v>5.3</v>
      </c>
      <c r="BG141" s="36" t="n">
        <v>5</v>
      </c>
      <c r="BH141" s="36" t="s">
        <v>1730</v>
      </c>
      <c r="BI141" s="36" t="n">
        <v>6.9</v>
      </c>
      <c r="BJ141" s="36" t="n">
        <v>4.8</v>
      </c>
      <c r="BK141" s="36" t="n">
        <v>5.4</v>
      </c>
      <c r="BL141" s="36" t="s">
        <v>1730</v>
      </c>
      <c r="BM141" s="36" t="n">
        <v>5.7</v>
      </c>
      <c r="BN141" s="36" t="s">
        <v>1730</v>
      </c>
      <c r="BO141" s="36" t="s">
        <v>1730</v>
      </c>
      <c r="BP141" s="36" t="s">
        <v>1734</v>
      </c>
      <c r="BQ141" s="36" t="s">
        <v>2184</v>
      </c>
      <c r="BR141" s="36" t="s">
        <v>2248</v>
      </c>
      <c r="BS141" s="36" t="s">
        <v>2248</v>
      </c>
      <c r="BT141" s="36" t="s">
        <v>2249</v>
      </c>
      <c r="BU141" s="36" t="s">
        <v>2250</v>
      </c>
      <c r="BV141" s="36" t="n">
        <v>6320</v>
      </c>
      <c r="BW141" s="36" t="s">
        <v>121</v>
      </c>
      <c r="BX141" s="36" t="s">
        <v>1897</v>
      </c>
      <c r="BY141" s="36" t="s">
        <v>1783</v>
      </c>
    </row>
    <row r="142" spans="1:77">
      <c r="A142" s="36" t="n">
        <v>426412</v>
      </c>
      <c r="B142" s="36" t="s">
        <v>2251</v>
      </c>
      <c r="C142" s="36" t="s">
        <v>2252</v>
      </c>
      <c r="D142" s="36">
        <f>VLOOKUP(C142,原始数据!$A$4:$B$133,2,0)</f>
        <v/>
      </c>
      <c r="E142" s="179" t="s">
        <v>1826</v>
      </c>
      <c r="F142" s="36" t="s">
        <v>1730</v>
      </c>
      <c r="G142" s="36" t="n">
        <v>8.5</v>
      </c>
      <c r="H142" s="36" t="n">
        <v>8.1</v>
      </c>
      <c r="I142" s="36" t="s">
        <v>1730</v>
      </c>
      <c r="J142" s="36" t="n">
        <v>8.9</v>
      </c>
      <c r="K142" s="36" t="n">
        <v>1.9</v>
      </c>
      <c r="L142" s="36" t="n">
        <v>4</v>
      </c>
      <c r="M142" s="36" t="n">
        <v>3.7</v>
      </c>
      <c r="N142" s="36" t="n">
        <v>6.6</v>
      </c>
      <c r="O142" s="36" t="n">
        <v>9.5</v>
      </c>
      <c r="P142" s="36" t="n">
        <v>8.5</v>
      </c>
      <c r="Q142" s="36" t="n">
        <v>5</v>
      </c>
      <c r="R142" s="36" t="n">
        <v>6.2</v>
      </c>
      <c r="S142" s="36" t="s">
        <v>1730</v>
      </c>
      <c r="T142" s="36" t="s">
        <v>1730</v>
      </c>
      <c r="U142" s="36" t="n">
        <v>9.199999999999999</v>
      </c>
      <c r="V142" s="36" t="n">
        <v>8.699999999999999</v>
      </c>
      <c r="W142" s="36" t="n">
        <v>8.4</v>
      </c>
      <c r="X142" s="36" t="s">
        <v>1730</v>
      </c>
      <c r="Y142" s="36" t="s">
        <v>1730</v>
      </c>
      <c r="Z142" s="36" t="n">
        <v>5.5</v>
      </c>
      <c r="AA142" s="36" t="n">
        <v>5.7</v>
      </c>
      <c r="AB142" s="36" t="n">
        <v>8</v>
      </c>
      <c r="AC142" s="36" t="n">
        <v>6</v>
      </c>
      <c r="AD142" s="36" t="n">
        <v>9.5</v>
      </c>
      <c r="AE142" s="36" t="n">
        <v>4.9</v>
      </c>
      <c r="AF142" s="36" t="n">
        <v>6.6</v>
      </c>
      <c r="AG142" s="36" t="n">
        <v>8.800000000000001</v>
      </c>
      <c r="AH142" s="36" t="n">
        <v>9.1</v>
      </c>
      <c r="AI142" s="36" t="n">
        <v>9.199999999999999</v>
      </c>
      <c r="AJ142" s="36" t="n">
        <v>6.4</v>
      </c>
      <c r="AK142" s="36" t="n">
        <v>6.8</v>
      </c>
      <c r="AL142" s="36" t="s">
        <v>1730</v>
      </c>
      <c r="AM142" s="36" t="n">
        <v>8.9</v>
      </c>
      <c r="AN142" s="36" t="n">
        <v>6.5</v>
      </c>
      <c r="AO142" s="36" t="n">
        <v>6.5</v>
      </c>
      <c r="AP142" s="36" t="n">
        <v>4.2</v>
      </c>
      <c r="AQ142" s="36" t="n">
        <v>10</v>
      </c>
      <c r="AR142" s="36" t="n">
        <v>8.300000000000001</v>
      </c>
      <c r="AS142" s="36" t="n">
        <v>5.9</v>
      </c>
      <c r="AT142" s="36" t="n">
        <v>8.1</v>
      </c>
      <c r="AU142" s="36" t="n">
        <v>8.1</v>
      </c>
      <c r="AV142" s="36" t="n">
        <v>8.4</v>
      </c>
      <c r="AW142" s="36" t="s">
        <v>1730</v>
      </c>
      <c r="AX142" s="36" t="n">
        <v>10</v>
      </c>
      <c r="AY142" s="36" t="n">
        <v>8.199999999999999</v>
      </c>
      <c r="AZ142" s="36" t="n">
        <v>5</v>
      </c>
      <c r="BA142" s="36" t="n">
        <v>10</v>
      </c>
      <c r="BB142" s="36" t="n">
        <v>10</v>
      </c>
      <c r="BC142" s="36" t="n">
        <v>7.5</v>
      </c>
      <c r="BD142" s="36" t="n">
        <v>2.5</v>
      </c>
      <c r="BE142" s="36" t="n">
        <v>7.6</v>
      </c>
      <c r="BF142" s="36" t="n">
        <v>7.6</v>
      </c>
      <c r="BG142" s="36" t="n">
        <v>7.9</v>
      </c>
      <c r="BH142" s="36" t="s">
        <v>1730</v>
      </c>
      <c r="BI142" s="36" t="n">
        <v>8</v>
      </c>
      <c r="BJ142" s="36" t="n">
        <v>8.1</v>
      </c>
      <c r="BK142" s="36" t="n">
        <v>8.800000000000001</v>
      </c>
      <c r="BL142" s="36" t="s">
        <v>1730</v>
      </c>
      <c r="BM142" s="36" t="n">
        <v>8.9</v>
      </c>
      <c r="BN142" s="36" t="s">
        <v>1730</v>
      </c>
      <c r="BO142" s="36" t="s">
        <v>1730</v>
      </c>
      <c r="BP142" s="36" t="s">
        <v>2210</v>
      </c>
      <c r="BQ142" s="36" t="s">
        <v>2184</v>
      </c>
      <c r="BR142" s="36" t="s">
        <v>2253</v>
      </c>
      <c r="BS142" s="36" t="s">
        <v>2253</v>
      </c>
      <c r="BT142" s="36" t="s">
        <v>2254</v>
      </c>
      <c r="BU142" s="36" t="s">
        <v>2255</v>
      </c>
      <c r="BV142" s="36" t="n">
        <v>5351</v>
      </c>
      <c r="BW142" s="36" t="s">
        <v>121</v>
      </c>
      <c r="BX142" s="36" t="s">
        <v>1810</v>
      </c>
      <c r="BY142" s="36" t="s">
        <v>1905</v>
      </c>
    </row>
    <row r="143" spans="1:77">
      <c r="A143" s="36" t="n">
        <v>426412</v>
      </c>
      <c r="B143" s="36" t="s">
        <v>2256</v>
      </c>
      <c r="C143" s="36" t="s">
        <v>2257</v>
      </c>
      <c r="D143" s="36">
        <f>VLOOKUP(C143,原始数据!$A$4:$B$133,2,0)</f>
        <v/>
      </c>
      <c r="E143" s="179" t="s">
        <v>1755</v>
      </c>
      <c r="F143" s="36" t="s">
        <v>1730</v>
      </c>
      <c r="G143" s="36" t="n">
        <v>8.5</v>
      </c>
      <c r="H143" s="36" t="n">
        <v>6.2</v>
      </c>
      <c r="I143" s="36" t="s">
        <v>1730</v>
      </c>
      <c r="J143" s="36" t="n">
        <v>9.800000000000001</v>
      </c>
      <c r="K143" s="36" t="n">
        <v>6</v>
      </c>
      <c r="L143" s="36" t="n">
        <v>4</v>
      </c>
      <c r="M143" s="36" t="n">
        <v>4.4</v>
      </c>
      <c r="N143" s="36" t="n">
        <v>4.8</v>
      </c>
      <c r="O143" s="36" t="n">
        <v>8.300000000000001</v>
      </c>
      <c r="P143" s="36" t="n">
        <v>10</v>
      </c>
      <c r="Q143" s="36" t="n">
        <v>8.699999999999999</v>
      </c>
      <c r="R143" s="36" t="n">
        <v>6.2</v>
      </c>
      <c r="S143" s="36" t="s">
        <v>1730</v>
      </c>
      <c r="T143" s="36" t="s">
        <v>1730</v>
      </c>
      <c r="U143" s="36" t="n">
        <v>6.1</v>
      </c>
      <c r="V143" s="36" t="n">
        <v>9.4</v>
      </c>
      <c r="W143" s="36" t="n">
        <v>10</v>
      </c>
      <c r="X143" s="36" t="s">
        <v>1730</v>
      </c>
      <c r="Y143" s="36" t="s">
        <v>1730</v>
      </c>
      <c r="Z143" s="36" t="n">
        <v>7.5</v>
      </c>
      <c r="AA143" s="36" t="n">
        <v>5.7</v>
      </c>
      <c r="AB143" s="36" t="n">
        <v>8</v>
      </c>
      <c r="AC143" s="36" t="n">
        <v>6</v>
      </c>
      <c r="AD143" s="36" t="n">
        <v>8.300000000000001</v>
      </c>
      <c r="AE143" s="36" t="n">
        <v>6.2</v>
      </c>
      <c r="AF143" s="36" t="n">
        <v>9.300000000000001</v>
      </c>
      <c r="AG143" s="36" t="n">
        <v>5.5</v>
      </c>
      <c r="AH143" s="36" t="n">
        <v>7.2</v>
      </c>
      <c r="AI143" s="36" t="n">
        <v>10</v>
      </c>
      <c r="AJ143" s="36" t="n">
        <v>6.4</v>
      </c>
      <c r="AK143" s="36" t="n">
        <v>6.8</v>
      </c>
      <c r="AL143" s="36" t="s">
        <v>1730</v>
      </c>
      <c r="AM143" s="36" t="n">
        <v>8.300000000000001</v>
      </c>
      <c r="AN143" s="36" t="n">
        <v>6.5</v>
      </c>
      <c r="AO143" s="36" t="n">
        <v>9.5</v>
      </c>
      <c r="AP143" s="36" t="n">
        <v>6.3</v>
      </c>
      <c r="AQ143" s="36" t="n">
        <v>10</v>
      </c>
      <c r="AR143" s="36" t="n">
        <v>8.300000000000001</v>
      </c>
      <c r="AS143" s="36" t="n">
        <v>5.3</v>
      </c>
      <c r="AT143" s="36" t="n">
        <v>8.800000000000001</v>
      </c>
      <c r="AU143" s="36" t="n">
        <v>10</v>
      </c>
      <c r="AV143" s="36" t="n">
        <v>3.2</v>
      </c>
      <c r="AW143" s="36" t="s">
        <v>1730</v>
      </c>
      <c r="AX143" s="36" t="n">
        <v>8.6</v>
      </c>
      <c r="AY143" s="36" t="n">
        <v>8.199999999999999</v>
      </c>
      <c r="AZ143" s="36" t="n">
        <v>5</v>
      </c>
      <c r="BA143" s="36" t="n">
        <v>10</v>
      </c>
      <c r="BB143" s="36" t="n">
        <v>6.9</v>
      </c>
      <c r="BC143" s="36" t="n">
        <v>5.7</v>
      </c>
      <c r="BD143" s="36" t="n">
        <v>10</v>
      </c>
      <c r="BE143" s="36" t="n">
        <v>7.6</v>
      </c>
      <c r="BF143" s="36" t="n">
        <v>8.1</v>
      </c>
      <c r="BG143" s="36" t="n">
        <v>8.5</v>
      </c>
      <c r="BH143" s="36" t="s">
        <v>1730</v>
      </c>
      <c r="BI143" s="36" t="n">
        <v>9</v>
      </c>
      <c r="BJ143" s="36" t="n">
        <v>8.1</v>
      </c>
      <c r="BK143" s="36" t="n">
        <v>9.199999999999999</v>
      </c>
      <c r="BL143" s="36" t="s">
        <v>1730</v>
      </c>
      <c r="BM143" s="36" t="n">
        <v>8.199999999999999</v>
      </c>
      <c r="BN143" s="36" t="s">
        <v>1730</v>
      </c>
      <c r="BO143" s="36" t="s">
        <v>1730</v>
      </c>
      <c r="BP143" s="36" t="s">
        <v>2210</v>
      </c>
      <c r="BQ143" s="36" t="s">
        <v>2183</v>
      </c>
      <c r="BR143" s="36" t="s">
        <v>2258</v>
      </c>
      <c r="BS143" s="36" t="s">
        <v>2258</v>
      </c>
      <c r="BT143" s="36" t="s">
        <v>2259</v>
      </c>
      <c r="BU143" s="36" t="s">
        <v>2260</v>
      </c>
      <c r="BV143" s="36" t="n">
        <v>5735</v>
      </c>
      <c r="BW143" s="36" t="s">
        <v>121</v>
      </c>
      <c r="BX143" s="36" t="s">
        <v>1764</v>
      </c>
      <c r="BY143" s="36" t="s">
        <v>1765</v>
      </c>
    </row>
    <row r="144" spans="1:77">
      <c r="A144" s="36" t="n">
        <v>426412</v>
      </c>
      <c r="B144" s="36" t="s">
        <v>2261</v>
      </c>
      <c r="C144" s="36" t="s">
        <v>2262</v>
      </c>
      <c r="D144" s="36">
        <f>VLOOKUP(C144,原始数据!$A$4:$B$133,2,0)</f>
        <v/>
      </c>
      <c r="E144" s="179" t="s">
        <v>2263</v>
      </c>
      <c r="F144" s="36" t="s">
        <v>1730</v>
      </c>
      <c r="G144" s="36" t="n">
        <v>10</v>
      </c>
      <c r="H144" s="36" t="n">
        <v>4.4</v>
      </c>
      <c r="I144" s="36" t="s">
        <v>1730</v>
      </c>
      <c r="J144" s="36" t="n">
        <v>4.3</v>
      </c>
      <c r="K144" s="36" t="n">
        <v>4.8</v>
      </c>
      <c r="L144" s="36" t="n">
        <v>4</v>
      </c>
      <c r="M144" s="36" t="n">
        <v>4.4</v>
      </c>
      <c r="N144" s="36" t="n">
        <v>6.6</v>
      </c>
      <c r="O144" s="36" t="n">
        <v>7.7</v>
      </c>
      <c r="P144" s="36" t="n">
        <v>10</v>
      </c>
      <c r="Q144" s="36" t="n">
        <v>5</v>
      </c>
      <c r="R144" s="36" t="n">
        <v>3.4</v>
      </c>
      <c r="S144" s="36" t="s">
        <v>1730</v>
      </c>
      <c r="T144" s="36" t="s">
        <v>1730</v>
      </c>
      <c r="U144" s="36" t="n">
        <v>2.5</v>
      </c>
      <c r="V144" s="36" t="n">
        <v>5.6</v>
      </c>
      <c r="W144" s="36" t="n">
        <v>1.7</v>
      </c>
      <c r="X144" s="36" t="s">
        <v>1730</v>
      </c>
      <c r="Y144" s="36" t="s">
        <v>1730</v>
      </c>
      <c r="Z144" s="36" t="n">
        <v>5.6</v>
      </c>
      <c r="AA144" s="36" t="n">
        <v>5.7</v>
      </c>
      <c r="AB144" s="36" t="n">
        <v>2.4</v>
      </c>
      <c r="AC144" s="36" t="n">
        <v>1.3</v>
      </c>
      <c r="AD144" s="36" t="n">
        <v>5.2</v>
      </c>
      <c r="AE144" s="36" t="n">
        <v>2.8</v>
      </c>
      <c r="AF144" s="36" t="n">
        <v>3.9</v>
      </c>
      <c r="AG144" s="36" t="n">
        <v>3.8</v>
      </c>
      <c r="AH144" s="36" t="n">
        <v>5.3</v>
      </c>
      <c r="AI144" s="36" t="n">
        <v>10</v>
      </c>
      <c r="AJ144" s="36" t="n">
        <v>8.4</v>
      </c>
      <c r="AK144" s="36" t="n">
        <v>5.6</v>
      </c>
      <c r="AL144" s="36" t="s">
        <v>1730</v>
      </c>
      <c r="AM144" s="36" t="n">
        <v>4.2</v>
      </c>
      <c r="AN144" s="36" t="n">
        <v>6.5</v>
      </c>
      <c r="AO144" s="36" t="n">
        <v>1.2</v>
      </c>
      <c r="AP144" s="36" t="n">
        <v>6.8</v>
      </c>
      <c r="AQ144" s="36" t="n">
        <v>4.6</v>
      </c>
      <c r="AR144" s="36" t="n">
        <v>8.300000000000001</v>
      </c>
      <c r="AS144" s="36" t="n">
        <v>2.8</v>
      </c>
      <c r="AT144" s="36" t="n">
        <v>5.4</v>
      </c>
      <c r="AU144" s="36" t="n">
        <v>6.5</v>
      </c>
      <c r="AV144" s="36" t="n">
        <v>3.2</v>
      </c>
      <c r="AW144" s="36" t="s">
        <v>1730</v>
      </c>
      <c r="AX144" s="36" t="n">
        <v>6.1</v>
      </c>
      <c r="AY144" s="36" t="n">
        <v>8.199999999999999</v>
      </c>
      <c r="AZ144" s="36" t="n">
        <v>1.4</v>
      </c>
      <c r="BA144" s="36" t="n">
        <v>6.1</v>
      </c>
      <c r="BB144" s="36" t="n">
        <v>4.6</v>
      </c>
      <c r="BC144" s="36" t="n">
        <v>5.7</v>
      </c>
      <c r="BD144" s="36" t="n">
        <v>4.4</v>
      </c>
      <c r="BE144" s="36" t="n">
        <v>3.3</v>
      </c>
      <c r="BF144" s="36" t="n">
        <v>4.2</v>
      </c>
      <c r="BG144" s="36" t="n">
        <v>5.6</v>
      </c>
      <c r="BH144" s="36" t="s">
        <v>1730</v>
      </c>
      <c r="BI144" s="36" t="n">
        <v>5.2</v>
      </c>
      <c r="BJ144" s="36" t="n">
        <v>1.4</v>
      </c>
      <c r="BK144" s="36" t="n">
        <v>5.1</v>
      </c>
      <c r="BL144" s="36" t="s">
        <v>1730</v>
      </c>
      <c r="BM144" s="36" t="n">
        <v>5</v>
      </c>
      <c r="BN144" s="36" t="s">
        <v>1730</v>
      </c>
      <c r="BO144" s="36" t="s">
        <v>1730</v>
      </c>
      <c r="BP144" s="36" t="s">
        <v>2192</v>
      </c>
      <c r="BQ144" s="36" t="s">
        <v>1775</v>
      </c>
      <c r="BR144" s="36" t="s">
        <v>2264</v>
      </c>
      <c r="BS144" s="36" t="s">
        <v>2264</v>
      </c>
      <c r="BT144" s="36" t="s">
        <v>2265</v>
      </c>
      <c r="BU144" s="36" t="s">
        <v>2266</v>
      </c>
      <c r="BV144" s="36" t="n">
        <v>6383</v>
      </c>
      <c r="BW144" s="36" t="s">
        <v>121</v>
      </c>
      <c r="BX144" s="36" t="s">
        <v>1775</v>
      </c>
      <c r="BY144" s="36" t="s">
        <v>1798</v>
      </c>
    </row>
    <row r="145" spans="1:77">
      <c r="A145" s="36" t="n">
        <v>426412</v>
      </c>
      <c r="B145" s="36" t="s">
        <v>2267</v>
      </c>
      <c r="C145" s="36" t="s">
        <v>2268</v>
      </c>
      <c r="D145" s="36">
        <f>VLOOKUP(C145,原始数据!$A$4:$B$133,2,0)</f>
        <v/>
      </c>
      <c r="E145" s="179" t="s">
        <v>1826</v>
      </c>
      <c r="F145" s="36" t="s">
        <v>1730</v>
      </c>
      <c r="G145" s="36" t="n">
        <v>6.5</v>
      </c>
      <c r="H145" s="36" t="n">
        <v>4.4</v>
      </c>
      <c r="I145" s="36" t="s">
        <v>1730</v>
      </c>
      <c r="J145" s="36" t="n">
        <v>8</v>
      </c>
      <c r="K145" s="36" t="n">
        <v>7.7</v>
      </c>
      <c r="L145" s="36" t="n">
        <v>5.8</v>
      </c>
      <c r="M145" s="36" t="n">
        <v>2.2</v>
      </c>
      <c r="N145" s="36" t="n">
        <v>4.8</v>
      </c>
      <c r="O145" s="36" t="n">
        <v>7.7</v>
      </c>
      <c r="P145" s="36" t="n">
        <v>10</v>
      </c>
      <c r="Q145" s="36" t="n">
        <v>5</v>
      </c>
      <c r="R145" s="36" t="n">
        <v>7.2</v>
      </c>
      <c r="S145" s="36" t="s">
        <v>1730</v>
      </c>
      <c r="T145" s="36" t="s">
        <v>1730</v>
      </c>
      <c r="U145" s="36" t="n">
        <v>6.4</v>
      </c>
      <c r="V145" s="36" t="n">
        <v>8.699999999999999</v>
      </c>
      <c r="W145" s="36" t="n">
        <v>6.2</v>
      </c>
      <c r="X145" s="36" t="s">
        <v>1730</v>
      </c>
      <c r="Y145" s="36" t="s">
        <v>1730</v>
      </c>
      <c r="Z145" s="36" t="n">
        <v>3.8</v>
      </c>
      <c r="AA145" s="36" t="n">
        <v>5.7</v>
      </c>
      <c r="AB145" s="36" t="n">
        <v>7.3</v>
      </c>
      <c r="AC145" s="36" t="n">
        <v>8.699999999999999</v>
      </c>
      <c r="AD145" s="36" t="n">
        <v>7.7</v>
      </c>
      <c r="AE145" s="36" t="n">
        <v>4.9</v>
      </c>
      <c r="AF145" s="36" t="n">
        <v>3.9</v>
      </c>
      <c r="AG145" s="36" t="n">
        <v>8.800000000000001</v>
      </c>
      <c r="AH145" s="36" t="n">
        <v>8.1</v>
      </c>
      <c r="AI145" s="36" t="n">
        <v>7.9</v>
      </c>
      <c r="AJ145" s="36" t="n">
        <v>6.4</v>
      </c>
      <c r="AK145" s="36" t="n">
        <v>5.6</v>
      </c>
      <c r="AL145" s="36" t="s">
        <v>1730</v>
      </c>
      <c r="AM145" s="36" t="n">
        <v>7.1</v>
      </c>
      <c r="AN145" s="36" t="n">
        <v>4.5</v>
      </c>
      <c r="AO145" s="36" t="n">
        <v>5.9</v>
      </c>
      <c r="AP145" s="36" t="n">
        <v>7.2</v>
      </c>
      <c r="AQ145" s="36" t="n">
        <v>7.7</v>
      </c>
      <c r="AR145" s="36" t="n">
        <v>6.3</v>
      </c>
      <c r="AS145" s="36" t="n">
        <v>5.2</v>
      </c>
      <c r="AT145" s="36" t="n">
        <v>8.800000000000001</v>
      </c>
      <c r="AU145" s="36" t="n">
        <v>5.6</v>
      </c>
      <c r="AV145" s="36" t="n">
        <v>3.8</v>
      </c>
      <c r="AW145" s="36" t="s">
        <v>1730</v>
      </c>
      <c r="AX145" s="36" t="n">
        <v>9.1</v>
      </c>
      <c r="AY145" s="36" t="n">
        <v>4.8</v>
      </c>
      <c r="AZ145" s="36" t="n">
        <v>7.4</v>
      </c>
      <c r="BA145" s="36" t="n">
        <v>10</v>
      </c>
      <c r="BB145" s="36" t="n">
        <v>7.4</v>
      </c>
      <c r="BC145" s="36" t="n">
        <v>4</v>
      </c>
      <c r="BD145" s="36" t="n">
        <v>4.4</v>
      </c>
      <c r="BE145" s="36" t="n">
        <v>7.6</v>
      </c>
      <c r="BF145" s="36" t="n">
        <v>7.4</v>
      </c>
      <c r="BG145" s="36" t="n">
        <v>7.3</v>
      </c>
      <c r="BH145" s="36" t="s">
        <v>1730</v>
      </c>
      <c r="BI145" s="36" t="n">
        <v>6.9</v>
      </c>
      <c r="BJ145" s="36" t="n">
        <v>6.5</v>
      </c>
      <c r="BK145" s="36" t="n">
        <v>9.800000000000001</v>
      </c>
      <c r="BL145" s="36" t="s">
        <v>1730</v>
      </c>
      <c r="BM145" s="36" t="n">
        <v>5.9</v>
      </c>
      <c r="BN145" s="36" t="s">
        <v>1730</v>
      </c>
      <c r="BO145" s="36" t="s">
        <v>1730</v>
      </c>
      <c r="BP145" s="36" t="s">
        <v>1770</v>
      </c>
      <c r="BQ145" s="36" t="s">
        <v>1775</v>
      </c>
      <c r="BR145" s="36" t="s">
        <v>2269</v>
      </c>
      <c r="BS145" s="36" t="s">
        <v>2269</v>
      </c>
      <c r="BT145" s="36" t="s">
        <v>2270</v>
      </c>
      <c r="BU145" s="36" t="s">
        <v>2271</v>
      </c>
      <c r="BV145" s="36" t="n">
        <v>5899</v>
      </c>
      <c r="BW145" s="36" t="s">
        <v>177</v>
      </c>
      <c r="BX145" s="36" t="s">
        <v>1791</v>
      </c>
      <c r="BY145" s="36" t="s">
        <v>1783</v>
      </c>
    </row>
    <row r="146" spans="1:77">
      <c r="A146" s="36" t="n">
        <v>426412</v>
      </c>
      <c r="B146" s="36" t="s">
        <v>2272</v>
      </c>
      <c r="C146" s="36" t="s">
        <v>2273</v>
      </c>
      <c r="D146" s="36">
        <f>VLOOKUP(C146,原始数据!$A$4:$B$133,2,0)</f>
        <v/>
      </c>
      <c r="E146" s="179" t="s">
        <v>1836</v>
      </c>
      <c r="F146" s="36" t="s">
        <v>1730</v>
      </c>
      <c r="G146" s="36" t="n">
        <v>6.5</v>
      </c>
      <c r="H146" s="36" t="n">
        <v>5.3</v>
      </c>
      <c r="I146" s="36" t="s">
        <v>1730</v>
      </c>
      <c r="J146" s="36" t="n">
        <v>9.800000000000001</v>
      </c>
      <c r="K146" s="36" t="n">
        <v>4.8</v>
      </c>
      <c r="L146" s="36" t="n">
        <v>4</v>
      </c>
      <c r="M146" s="36" t="n">
        <v>1.5</v>
      </c>
      <c r="N146" s="36" t="n">
        <v>4.8</v>
      </c>
      <c r="O146" s="36" t="n">
        <v>3.5</v>
      </c>
      <c r="P146" s="36" t="n">
        <v>10</v>
      </c>
      <c r="Q146" s="36" t="n">
        <v>6.9</v>
      </c>
      <c r="R146" s="36" t="n">
        <v>5.3</v>
      </c>
      <c r="S146" s="36" t="s">
        <v>1730</v>
      </c>
      <c r="T146" s="36" t="s">
        <v>1730</v>
      </c>
      <c r="U146" s="36" t="n">
        <v>2.3</v>
      </c>
      <c r="V146" s="36" t="n">
        <v>4.9</v>
      </c>
      <c r="W146" s="36" t="n">
        <v>6.4</v>
      </c>
      <c r="X146" s="36" t="s">
        <v>1730</v>
      </c>
      <c r="Y146" s="36" t="s">
        <v>1730</v>
      </c>
      <c r="Z146" s="36" t="n">
        <v>4.7</v>
      </c>
      <c r="AA146" s="36" t="n">
        <v>4</v>
      </c>
      <c r="AB146" s="36" t="n">
        <v>2.4</v>
      </c>
      <c r="AC146" s="36" t="n">
        <v>3.9</v>
      </c>
      <c r="AD146" s="36" t="n">
        <v>2.8</v>
      </c>
      <c r="AE146" s="36" t="n">
        <v>2.8</v>
      </c>
      <c r="AF146" s="36" t="n">
        <v>5.3</v>
      </c>
      <c r="AG146" s="36" t="n">
        <v>7.2</v>
      </c>
      <c r="AH146" s="36" t="n">
        <v>7.2</v>
      </c>
      <c r="AI146" s="36" t="n">
        <v>6.8</v>
      </c>
      <c r="AJ146" s="36" t="n">
        <v>8.4</v>
      </c>
      <c r="AK146" s="36" t="n">
        <v>4.4</v>
      </c>
      <c r="AL146" s="36" t="s">
        <v>1730</v>
      </c>
      <c r="AM146" s="36" t="n">
        <v>4.2</v>
      </c>
      <c r="AN146" s="36" t="n">
        <v>2.5</v>
      </c>
      <c r="AO146" s="36" t="n">
        <v>3</v>
      </c>
      <c r="AP146" s="36" t="n">
        <v>5.9</v>
      </c>
      <c r="AQ146" s="36" t="n">
        <v>4.1</v>
      </c>
      <c r="AR146" s="36" t="n">
        <v>6.3</v>
      </c>
      <c r="AS146" s="36" t="n">
        <v>3.1</v>
      </c>
      <c r="AT146" s="36" t="n">
        <v>5.4</v>
      </c>
      <c r="AU146" s="36" t="n">
        <v>7</v>
      </c>
      <c r="AV146" s="36" t="n">
        <v>1</v>
      </c>
      <c r="AW146" s="36" t="s">
        <v>1730</v>
      </c>
      <c r="AX146" s="36" t="n">
        <v>5.8</v>
      </c>
      <c r="AY146" s="36" t="n">
        <v>6.5</v>
      </c>
      <c r="AZ146" s="36" t="n">
        <v>3.8</v>
      </c>
      <c r="BA146" s="36" t="n">
        <v>7.8</v>
      </c>
      <c r="BB146" s="36" t="n">
        <v>6.3</v>
      </c>
      <c r="BC146" s="36" t="n">
        <v>5.7</v>
      </c>
      <c r="BD146" s="36" t="n">
        <v>4.4</v>
      </c>
      <c r="BE146" s="36" t="n">
        <v>3.3</v>
      </c>
      <c r="BF146" s="36" t="n">
        <v>3.6</v>
      </c>
      <c r="BG146" s="36" t="n">
        <v>5.6</v>
      </c>
      <c r="BH146" s="36" t="s">
        <v>1730</v>
      </c>
      <c r="BI146" s="36" t="n">
        <v>5.8</v>
      </c>
      <c r="BJ146" s="36" t="n">
        <v>4.8</v>
      </c>
      <c r="BK146" s="36" t="n">
        <v>5.6</v>
      </c>
      <c r="BL146" s="36" t="s">
        <v>1730</v>
      </c>
      <c r="BM146" s="36" t="n">
        <v>4.9</v>
      </c>
      <c r="BN146" s="36" t="s">
        <v>1730</v>
      </c>
      <c r="BO146" s="36" t="s">
        <v>1730</v>
      </c>
      <c r="BP146" s="36" t="s">
        <v>2222</v>
      </c>
      <c r="BQ146" s="36" t="s">
        <v>2191</v>
      </c>
      <c r="BR146" s="36" t="s">
        <v>2274</v>
      </c>
      <c r="BS146" s="36" t="s">
        <v>2274</v>
      </c>
      <c r="BT146" s="36" t="s">
        <v>2275</v>
      </c>
      <c r="BU146" s="36" t="s">
        <v>2276</v>
      </c>
      <c r="BV146" s="36" t="n">
        <v>4079</v>
      </c>
      <c r="BW146" s="36" t="s">
        <v>121</v>
      </c>
      <c r="BX146" s="36" t="s">
        <v>1739</v>
      </c>
      <c r="BY146" s="36" t="s">
        <v>1765</v>
      </c>
    </row>
    <row r="147" spans="1:77">
      <c r="A147" s="36" t="n">
        <v>426412</v>
      </c>
      <c r="B147" s="36" t="s">
        <v>2277</v>
      </c>
      <c r="C147" s="36" t="s">
        <v>2278</v>
      </c>
      <c r="D147" s="36">
        <f>VLOOKUP(C147,原始数据!$A$4:$B$133,2,0)</f>
        <v/>
      </c>
      <c r="E147" s="179" t="s">
        <v>2046</v>
      </c>
      <c r="F147" s="36" t="s">
        <v>1730</v>
      </c>
      <c r="G147" s="36" t="n">
        <v>10</v>
      </c>
      <c r="H147" s="36" t="n">
        <v>8.1</v>
      </c>
      <c r="I147" s="36" t="s">
        <v>1730</v>
      </c>
      <c r="J147" s="36" t="n">
        <v>8.9</v>
      </c>
      <c r="K147" s="36" t="n">
        <v>7.2</v>
      </c>
      <c r="L147" s="36" t="n">
        <v>1</v>
      </c>
      <c r="M147" s="36" t="n">
        <v>4.4</v>
      </c>
      <c r="N147" s="36" t="n">
        <v>8.4</v>
      </c>
      <c r="O147" s="36" t="n">
        <v>8.9</v>
      </c>
      <c r="P147" s="36" t="n">
        <v>10</v>
      </c>
      <c r="Q147" s="36" t="n">
        <v>6.9</v>
      </c>
      <c r="R147" s="36" t="n">
        <v>7.2</v>
      </c>
      <c r="S147" s="36" t="s">
        <v>1730</v>
      </c>
      <c r="T147" s="36" t="s">
        <v>1730</v>
      </c>
      <c r="U147" s="36" t="n">
        <v>5.7</v>
      </c>
      <c r="V147" s="36" t="n">
        <v>8.1</v>
      </c>
      <c r="W147" s="36" t="n">
        <v>6.4</v>
      </c>
      <c r="X147" s="36" t="s">
        <v>1730</v>
      </c>
      <c r="Y147" s="36" t="s">
        <v>1730</v>
      </c>
      <c r="Z147" s="36" t="n">
        <v>4.7</v>
      </c>
      <c r="AA147" s="36" t="n">
        <v>2.3</v>
      </c>
      <c r="AB147" s="36" t="n">
        <v>6.6</v>
      </c>
      <c r="AC147" s="36" t="n">
        <v>4.3</v>
      </c>
      <c r="AD147" s="36" t="n">
        <v>7.1</v>
      </c>
      <c r="AE147" s="36" t="n">
        <v>3.5</v>
      </c>
      <c r="AF147" s="36" t="n">
        <v>3.9</v>
      </c>
      <c r="AG147" s="36" t="n">
        <v>5.5</v>
      </c>
      <c r="AH147" s="36" t="n">
        <v>9.1</v>
      </c>
      <c r="AI147" s="36" t="n">
        <v>7.9</v>
      </c>
      <c r="AJ147" s="36" t="n">
        <v>6.4</v>
      </c>
      <c r="AK147" s="36" t="n">
        <v>8</v>
      </c>
      <c r="AL147" s="36" t="s">
        <v>1730</v>
      </c>
      <c r="AM147" s="36" t="n">
        <v>5.9</v>
      </c>
      <c r="AN147" s="36" t="n">
        <v>1</v>
      </c>
      <c r="AO147" s="36" t="n">
        <v>5.4</v>
      </c>
      <c r="AP147" s="36" t="n">
        <v>5.2</v>
      </c>
      <c r="AQ147" s="36" t="n">
        <v>6.3</v>
      </c>
      <c r="AR147" s="36" t="n">
        <v>4.4</v>
      </c>
      <c r="AS147" s="36" t="n">
        <v>4</v>
      </c>
      <c r="AT147" s="36" t="n">
        <v>7.4</v>
      </c>
      <c r="AU147" s="36" t="n">
        <v>6.9</v>
      </c>
      <c r="AV147" s="36" t="n">
        <v>3.8</v>
      </c>
      <c r="AW147" s="36" t="s">
        <v>1730</v>
      </c>
      <c r="AX147" s="36" t="n">
        <v>10</v>
      </c>
      <c r="AY147" s="36" t="n">
        <v>4.8</v>
      </c>
      <c r="AZ147" s="36" t="n">
        <v>3.8</v>
      </c>
      <c r="BA147" s="36" t="n">
        <v>10</v>
      </c>
      <c r="BB147" s="36" t="n">
        <v>7.4</v>
      </c>
      <c r="BC147" s="36" t="n">
        <v>4</v>
      </c>
      <c r="BD147" s="36" t="n">
        <v>2.5</v>
      </c>
      <c r="BE147" s="36" t="n">
        <v>4</v>
      </c>
      <c r="BF147" s="36" t="n">
        <v>6.8</v>
      </c>
      <c r="BG147" s="36" t="n">
        <v>7.3</v>
      </c>
      <c r="BH147" s="36" t="s">
        <v>1730</v>
      </c>
      <c r="BI147" s="36" t="n">
        <v>7.4</v>
      </c>
      <c r="BJ147" s="36" t="n">
        <v>6.5</v>
      </c>
      <c r="BK147" s="36" t="n">
        <v>6.9</v>
      </c>
      <c r="BL147" s="36" t="s">
        <v>1730</v>
      </c>
      <c r="BM147" s="36" t="n">
        <v>9.199999999999999</v>
      </c>
      <c r="BN147" s="36" t="s">
        <v>1730</v>
      </c>
      <c r="BO147" s="36" t="s">
        <v>1730</v>
      </c>
      <c r="BP147" s="36" t="s">
        <v>2222</v>
      </c>
      <c r="BQ147" s="36" t="s">
        <v>2184</v>
      </c>
      <c r="BR147" s="36" t="s">
        <v>2279</v>
      </c>
      <c r="BS147" s="36" t="s">
        <v>2279</v>
      </c>
      <c r="BT147" s="36" t="s">
        <v>2280</v>
      </c>
      <c r="BU147" s="36" t="s">
        <v>2281</v>
      </c>
      <c r="BV147" s="36" t="n">
        <v>4786</v>
      </c>
      <c r="BW147" s="36" t="s">
        <v>177</v>
      </c>
      <c r="BX147" s="36" t="s">
        <v>1791</v>
      </c>
      <c r="BY147" s="36" t="s">
        <v>1798</v>
      </c>
    </row>
    <row r="148" spans="1:77">
      <c r="A148" s="36" t="n">
        <v>426412</v>
      </c>
      <c r="B148" s="36" t="s">
        <v>2282</v>
      </c>
      <c r="C148" s="36" t="s">
        <v>2283</v>
      </c>
      <c r="D148" s="36">
        <f>VLOOKUP(C148,原始数据!$A$4:$B$133,2,0)</f>
        <v/>
      </c>
      <c r="E148" s="179" t="s">
        <v>1880</v>
      </c>
      <c r="F148" s="36" t="s">
        <v>1730</v>
      </c>
      <c r="G148" s="36" t="n">
        <v>8.5</v>
      </c>
      <c r="H148" s="36" t="n">
        <v>6.2</v>
      </c>
      <c r="I148" s="36" t="s">
        <v>1730</v>
      </c>
      <c r="J148" s="36" t="n">
        <v>8.9</v>
      </c>
      <c r="K148" s="36" t="n">
        <v>3</v>
      </c>
      <c r="L148" s="36" t="n">
        <v>5.8</v>
      </c>
      <c r="M148" s="36" t="n">
        <v>5.8</v>
      </c>
      <c r="N148" s="36" t="n">
        <v>6.6</v>
      </c>
      <c r="O148" s="36" t="n">
        <v>5.3</v>
      </c>
      <c r="P148" s="36" t="n">
        <v>10</v>
      </c>
      <c r="Q148" s="36" t="n">
        <v>6.9</v>
      </c>
      <c r="R148" s="36" t="n">
        <v>5.3</v>
      </c>
      <c r="S148" s="36" t="s">
        <v>1730</v>
      </c>
      <c r="T148" s="36" t="s">
        <v>1730</v>
      </c>
      <c r="U148" s="36" t="n">
        <v>7.4</v>
      </c>
      <c r="V148" s="36" t="n">
        <v>6.8</v>
      </c>
      <c r="W148" s="36" t="n">
        <v>9.5</v>
      </c>
      <c r="X148" s="36" t="s">
        <v>1730</v>
      </c>
      <c r="Y148" s="36" t="s">
        <v>1730</v>
      </c>
      <c r="Z148" s="36" t="n">
        <v>6.5</v>
      </c>
      <c r="AA148" s="36" t="n">
        <v>9.199999999999999</v>
      </c>
      <c r="AB148" s="36" t="n">
        <v>5.9</v>
      </c>
      <c r="AC148" s="36" t="n">
        <v>5.9</v>
      </c>
      <c r="AD148" s="36" t="n">
        <v>7.1</v>
      </c>
      <c r="AE148" s="36" t="n">
        <v>5.5</v>
      </c>
      <c r="AF148" s="36" t="n">
        <v>8</v>
      </c>
      <c r="AG148" s="36" t="n">
        <v>3.8</v>
      </c>
      <c r="AH148" s="36" t="n">
        <v>8.1</v>
      </c>
      <c r="AI148" s="36" t="n">
        <v>9</v>
      </c>
      <c r="AJ148" s="36" t="n">
        <v>6.4</v>
      </c>
      <c r="AK148" s="36" t="n">
        <v>5.6</v>
      </c>
      <c r="AL148" s="36" t="s">
        <v>1730</v>
      </c>
      <c r="AM148" s="36" t="n">
        <v>5.9</v>
      </c>
      <c r="AN148" s="36" t="n">
        <v>4.5</v>
      </c>
      <c r="AO148" s="36" t="n">
        <v>7.1</v>
      </c>
      <c r="AP148" s="36" t="n">
        <v>6.6</v>
      </c>
      <c r="AQ148" s="36" t="n">
        <v>8.300000000000001</v>
      </c>
      <c r="AR148" s="36" t="n">
        <v>6.3</v>
      </c>
      <c r="AS148" s="36" t="n">
        <v>4.8</v>
      </c>
      <c r="AT148" s="36" t="n">
        <v>6.1</v>
      </c>
      <c r="AU148" s="36" t="n">
        <v>6.1</v>
      </c>
      <c r="AV148" s="36" t="n">
        <v>8.9</v>
      </c>
      <c r="AW148" s="36" t="s">
        <v>1730</v>
      </c>
      <c r="AX148" s="36" t="n">
        <v>8.1</v>
      </c>
      <c r="AY148" s="36" t="n">
        <v>8.199999999999999</v>
      </c>
      <c r="AZ148" s="36" t="n">
        <v>3.8</v>
      </c>
      <c r="BA148" s="36" t="n">
        <v>8.4</v>
      </c>
      <c r="BB148" s="36" t="n">
        <v>8</v>
      </c>
      <c r="BC148" s="36" t="n">
        <v>5.7</v>
      </c>
      <c r="BD148" s="36" t="n">
        <v>6.3</v>
      </c>
      <c r="BE148" s="36" t="n">
        <v>6.2</v>
      </c>
      <c r="BF148" s="36" t="n">
        <v>6.3</v>
      </c>
      <c r="BG148" s="36" t="n">
        <v>6.7</v>
      </c>
      <c r="BH148" s="36" t="s">
        <v>1730</v>
      </c>
      <c r="BI148" s="36" t="n">
        <v>2.5</v>
      </c>
      <c r="BJ148" s="36" t="n">
        <v>8.1</v>
      </c>
      <c r="BK148" s="36" t="n">
        <v>7.9</v>
      </c>
      <c r="BL148" s="36" t="s">
        <v>1730</v>
      </c>
      <c r="BM148" s="36" t="n">
        <v>6.6</v>
      </c>
      <c r="BN148" s="36" t="s">
        <v>1730</v>
      </c>
      <c r="BO148" s="36" t="s">
        <v>1730</v>
      </c>
      <c r="BP148" s="36" t="s">
        <v>1734</v>
      </c>
      <c r="BQ148" s="36" t="s">
        <v>2183</v>
      </c>
      <c r="BR148" s="36" t="s">
        <v>2284</v>
      </c>
      <c r="BS148" s="36" t="s">
        <v>2284</v>
      </c>
      <c r="BT148" s="36" t="s">
        <v>2285</v>
      </c>
      <c r="BU148" s="36" t="s">
        <v>2286</v>
      </c>
      <c r="BV148" s="36" t="n">
        <v>4567</v>
      </c>
      <c r="BW148" s="36" t="s">
        <v>121</v>
      </c>
      <c r="BX148" s="36" t="s">
        <v>1810</v>
      </c>
      <c r="BY148" s="36" t="s">
        <v>1792</v>
      </c>
    </row>
    <row r="149" spans="1:77">
      <c r="A149" s="36" t="n">
        <v>426412</v>
      </c>
      <c r="B149" s="36" t="s">
        <v>2287</v>
      </c>
      <c r="C149" s="36" t="s">
        <v>2288</v>
      </c>
      <c r="D149" s="36">
        <f>VLOOKUP(C149,原始数据!$A$4:$B$133,2,0)</f>
        <v/>
      </c>
      <c r="E149" s="179" t="s">
        <v>1755</v>
      </c>
      <c r="F149" s="36" t="s">
        <v>1730</v>
      </c>
      <c r="G149" s="36" t="n">
        <v>8.5</v>
      </c>
      <c r="H149" s="36" t="n">
        <v>6.2</v>
      </c>
      <c r="I149" s="36" t="s">
        <v>1730</v>
      </c>
      <c r="J149" s="36" t="n">
        <v>7.1</v>
      </c>
      <c r="K149" s="36" t="n">
        <v>7.2</v>
      </c>
      <c r="L149" s="36" t="n">
        <v>5.8</v>
      </c>
      <c r="M149" s="36" t="n">
        <v>4.4</v>
      </c>
      <c r="N149" s="36" t="n">
        <v>4.8</v>
      </c>
      <c r="O149" s="36" t="n">
        <v>8.300000000000001</v>
      </c>
      <c r="P149" s="36" t="n">
        <v>10</v>
      </c>
      <c r="Q149" s="36" t="n">
        <v>5</v>
      </c>
      <c r="R149" s="36" t="n">
        <v>7.2</v>
      </c>
      <c r="S149" s="36" t="s">
        <v>1730</v>
      </c>
      <c r="T149" s="36" t="s">
        <v>1730</v>
      </c>
      <c r="U149" s="36" t="n">
        <v>6.6</v>
      </c>
      <c r="V149" s="36" t="n">
        <v>8.699999999999999</v>
      </c>
      <c r="W149" s="36" t="n">
        <v>6.9</v>
      </c>
      <c r="X149" s="36" t="s">
        <v>1730</v>
      </c>
      <c r="Y149" s="36" t="s">
        <v>1730</v>
      </c>
      <c r="Z149" s="36" t="n">
        <v>5.6</v>
      </c>
      <c r="AA149" s="36" t="n">
        <v>4</v>
      </c>
      <c r="AB149" s="36" t="n">
        <v>8</v>
      </c>
      <c r="AC149" s="36" t="n">
        <v>7.8</v>
      </c>
      <c r="AD149" s="36" t="n">
        <v>5.8</v>
      </c>
      <c r="AE149" s="36" t="n">
        <v>4.2</v>
      </c>
      <c r="AF149" s="36" t="n">
        <v>6.6</v>
      </c>
      <c r="AG149" s="36" t="n">
        <v>5.5</v>
      </c>
      <c r="AH149" s="36" t="n">
        <v>8.1</v>
      </c>
      <c r="AI149" s="36" t="n">
        <v>9</v>
      </c>
      <c r="AJ149" s="36" t="n">
        <v>8.4</v>
      </c>
      <c r="AK149" s="36" t="n">
        <v>5.6</v>
      </c>
      <c r="AL149" s="36" t="s">
        <v>1730</v>
      </c>
      <c r="AM149" s="36" t="n">
        <v>5.9</v>
      </c>
      <c r="AN149" s="36" t="n">
        <v>4.5</v>
      </c>
      <c r="AO149" s="36" t="n">
        <v>5.4</v>
      </c>
      <c r="AP149" s="36" t="n">
        <v>7.1</v>
      </c>
      <c r="AQ149" s="36" t="n">
        <v>5.6</v>
      </c>
      <c r="AR149" s="36" t="n">
        <v>4.4</v>
      </c>
      <c r="AS149" s="36" t="n">
        <v>4.3</v>
      </c>
      <c r="AT149" s="36" t="n">
        <v>7.4</v>
      </c>
      <c r="AU149" s="36" t="n">
        <v>5.9</v>
      </c>
      <c r="AV149" s="36" t="n">
        <v>5.5</v>
      </c>
      <c r="AW149" s="36" t="s">
        <v>1730</v>
      </c>
      <c r="AX149" s="36" t="n">
        <v>8.5</v>
      </c>
      <c r="AY149" s="36" t="n">
        <v>6.5</v>
      </c>
      <c r="AZ149" s="36" t="n">
        <v>7.4</v>
      </c>
      <c r="BA149" s="36" t="n">
        <v>8.9</v>
      </c>
      <c r="BB149" s="36" t="n">
        <v>5.8</v>
      </c>
      <c r="BC149" s="36" t="n">
        <v>7.5</v>
      </c>
      <c r="BD149" s="36" t="n">
        <v>4.4</v>
      </c>
      <c r="BE149" s="36" t="n">
        <v>5.5</v>
      </c>
      <c r="BF149" s="36" t="n">
        <v>8.199999999999999</v>
      </c>
      <c r="BG149" s="36" t="n">
        <v>6.2</v>
      </c>
      <c r="BH149" s="36" t="s">
        <v>1730</v>
      </c>
      <c r="BI149" s="36" t="n">
        <v>5.8</v>
      </c>
      <c r="BJ149" s="36" t="n">
        <v>6.5</v>
      </c>
      <c r="BK149" s="36" t="n">
        <v>9.199999999999999</v>
      </c>
      <c r="BL149" s="36" t="s">
        <v>1730</v>
      </c>
      <c r="BM149" s="36" t="n">
        <v>6.3</v>
      </c>
      <c r="BN149" s="36" t="s">
        <v>1730</v>
      </c>
      <c r="BO149" s="36" t="s">
        <v>1730</v>
      </c>
      <c r="BP149" s="36" t="s">
        <v>1770</v>
      </c>
      <c r="BQ149" s="36" t="s">
        <v>1859</v>
      </c>
      <c r="BR149" s="36" t="s">
        <v>2289</v>
      </c>
      <c r="BS149" s="36" t="s">
        <v>2289</v>
      </c>
      <c r="BT149" s="36" t="s">
        <v>2290</v>
      </c>
      <c r="BU149" s="36" t="s">
        <v>2291</v>
      </c>
      <c r="BV149" s="36" t="n">
        <v>3764</v>
      </c>
      <c r="BW149" s="36" t="s">
        <v>121</v>
      </c>
      <c r="BX149" s="36" t="s">
        <v>1810</v>
      </c>
      <c r="BY149" s="36" t="s">
        <v>1735</v>
      </c>
    </row>
    <row r="150" spans="1:77">
      <c r="A150" s="36" t="n">
        <v>426412</v>
      </c>
      <c r="B150" s="36" t="s">
        <v>2292</v>
      </c>
      <c r="C150" s="36" t="s">
        <v>2293</v>
      </c>
      <c r="D150" s="36">
        <f>VLOOKUP(C150,原始数据!$A$4:$B$133,2,0)</f>
        <v/>
      </c>
      <c r="E150" s="179" t="s">
        <v>1863</v>
      </c>
      <c r="F150" s="36" t="s">
        <v>1730</v>
      </c>
      <c r="G150" s="36" t="n">
        <v>10</v>
      </c>
      <c r="H150" s="36" t="n">
        <v>7.2</v>
      </c>
      <c r="I150" s="36" t="s">
        <v>1730</v>
      </c>
      <c r="J150" s="36" t="n">
        <v>8.9</v>
      </c>
      <c r="K150" s="36" t="n">
        <v>6.6</v>
      </c>
      <c r="L150" s="36" t="n">
        <v>5.8</v>
      </c>
      <c r="M150" s="36" t="n">
        <v>6.6</v>
      </c>
      <c r="N150" s="36" t="n">
        <v>8.4</v>
      </c>
      <c r="O150" s="36" t="n">
        <v>6.5</v>
      </c>
      <c r="P150" s="36" t="n">
        <v>10</v>
      </c>
      <c r="Q150" s="36" t="n">
        <v>5</v>
      </c>
      <c r="R150" s="36" t="n">
        <v>5.3</v>
      </c>
      <c r="S150" s="36" t="s">
        <v>1730</v>
      </c>
      <c r="T150" s="36" t="s">
        <v>1730</v>
      </c>
      <c r="U150" s="36" t="n">
        <v>7.5</v>
      </c>
      <c r="V150" s="36" t="n">
        <v>8.699999999999999</v>
      </c>
      <c r="W150" s="36" t="n">
        <v>8.4</v>
      </c>
      <c r="X150" s="36" t="s">
        <v>1730</v>
      </c>
      <c r="Y150" s="36" t="s">
        <v>1730</v>
      </c>
      <c r="Z150" s="36" t="n">
        <v>7.4</v>
      </c>
      <c r="AA150" s="36" t="n">
        <v>9.199999999999999</v>
      </c>
      <c r="AB150" s="36" t="n">
        <v>6.6</v>
      </c>
      <c r="AC150" s="36" t="n">
        <v>7.1</v>
      </c>
      <c r="AD150" s="36" t="n">
        <v>8.9</v>
      </c>
      <c r="AE150" s="36" t="n">
        <v>8.300000000000001</v>
      </c>
      <c r="AF150" s="36" t="n">
        <v>5.3</v>
      </c>
      <c r="AG150" s="36" t="n">
        <v>8.800000000000001</v>
      </c>
      <c r="AH150" s="36" t="n">
        <v>9.1</v>
      </c>
      <c r="AI150" s="36" t="n">
        <v>10</v>
      </c>
      <c r="AJ150" s="36" t="n">
        <v>4.5</v>
      </c>
      <c r="AK150" s="36" t="n">
        <v>9.300000000000001</v>
      </c>
      <c r="AL150" s="36" t="s">
        <v>1730</v>
      </c>
      <c r="AM150" s="36" t="n">
        <v>8.9</v>
      </c>
      <c r="AN150" s="36" t="n">
        <v>10</v>
      </c>
      <c r="AO150" s="36" t="n">
        <v>7.7</v>
      </c>
      <c r="AP150" s="36" t="n">
        <v>7.5</v>
      </c>
      <c r="AQ150" s="36" t="n">
        <v>8.5</v>
      </c>
      <c r="AR150" s="36" t="n">
        <v>10</v>
      </c>
      <c r="AS150" s="36" t="n">
        <v>9</v>
      </c>
      <c r="AT150" s="36" t="n">
        <v>7.4</v>
      </c>
      <c r="AU150" s="36" t="n">
        <v>7.4</v>
      </c>
      <c r="AV150" s="36" t="n">
        <v>6.1</v>
      </c>
      <c r="AW150" s="36" t="s">
        <v>1730</v>
      </c>
      <c r="AX150" s="36" t="n">
        <v>10</v>
      </c>
      <c r="AY150" s="36" t="n">
        <v>6.5</v>
      </c>
      <c r="AZ150" s="36" t="n">
        <v>3.8</v>
      </c>
      <c r="BA150" s="36" t="n">
        <v>10</v>
      </c>
      <c r="BB150" s="36" t="n">
        <v>10</v>
      </c>
      <c r="BC150" s="36" t="n">
        <v>5.7</v>
      </c>
      <c r="BD150" s="36" t="n">
        <v>6.3</v>
      </c>
      <c r="BE150" s="36" t="n">
        <v>7.6</v>
      </c>
      <c r="BF150" s="36" t="n">
        <v>7.6</v>
      </c>
      <c r="BG150" s="36" t="n">
        <v>7.3</v>
      </c>
      <c r="BH150" s="36" t="s">
        <v>1730</v>
      </c>
      <c r="BI150" s="36" t="n">
        <v>8.5</v>
      </c>
      <c r="BJ150" s="36" t="n">
        <v>3.1</v>
      </c>
      <c r="BK150" s="36" t="n">
        <v>9.800000000000001</v>
      </c>
      <c r="BL150" s="36" t="s">
        <v>1730</v>
      </c>
      <c r="BM150" s="36" t="n">
        <v>9.4</v>
      </c>
      <c r="BN150" s="36" t="s">
        <v>1730</v>
      </c>
      <c r="BO150" s="36" t="s">
        <v>1730</v>
      </c>
      <c r="BP150" s="36" t="s">
        <v>1770</v>
      </c>
      <c r="BQ150" s="36" t="s">
        <v>1859</v>
      </c>
      <c r="BR150" s="36" t="s">
        <v>2294</v>
      </c>
      <c r="BS150" s="36" t="s">
        <v>2294</v>
      </c>
      <c r="BT150" s="36" t="s">
        <v>2295</v>
      </c>
      <c r="BU150" s="36" t="s">
        <v>2296</v>
      </c>
      <c r="BV150" s="36" t="n">
        <v>5033</v>
      </c>
      <c r="BW150" s="36" t="s">
        <v>121</v>
      </c>
      <c r="BX150" s="36" t="s">
        <v>1739</v>
      </c>
      <c r="BY150" s="36" t="s">
        <v>1792</v>
      </c>
    </row>
    <row r="151" spans="1:77">
      <c r="A151" s="36" t="n">
        <v>426412</v>
      </c>
      <c r="B151" s="36" t="s">
        <v>2297</v>
      </c>
      <c r="C151" s="36" t="s">
        <v>2298</v>
      </c>
      <c r="D151" s="36">
        <f>VLOOKUP(C151,原始数据!$A$4:$B$133,2,0)</f>
        <v/>
      </c>
      <c r="E151" s="179" t="s">
        <v>1880</v>
      </c>
      <c r="F151" s="36" t="s">
        <v>1730</v>
      </c>
      <c r="G151" s="36" t="n">
        <v>10</v>
      </c>
      <c r="H151" s="36" t="n">
        <v>7.2</v>
      </c>
      <c r="I151" s="36" t="s">
        <v>1730</v>
      </c>
      <c r="J151" s="36" t="n">
        <v>8</v>
      </c>
      <c r="K151" s="36" t="n">
        <v>7.2</v>
      </c>
      <c r="L151" s="36" t="n">
        <v>7.5</v>
      </c>
      <c r="M151" s="36" t="n">
        <v>1.5</v>
      </c>
      <c r="N151" s="36" t="n">
        <v>8.4</v>
      </c>
      <c r="O151" s="36" t="n">
        <v>8.9</v>
      </c>
      <c r="P151" s="36" t="n">
        <v>10</v>
      </c>
      <c r="Q151" s="36" t="n">
        <v>8.699999999999999</v>
      </c>
      <c r="R151" s="36" t="n">
        <v>8.1</v>
      </c>
      <c r="S151" s="36" t="s">
        <v>1730</v>
      </c>
      <c r="T151" s="36" t="s">
        <v>1730</v>
      </c>
      <c r="U151" s="36" t="n">
        <v>8.699999999999999</v>
      </c>
      <c r="V151" s="36" t="n">
        <v>8.1</v>
      </c>
      <c r="W151" s="36" t="n">
        <v>7.3</v>
      </c>
      <c r="X151" s="36" t="s">
        <v>1730</v>
      </c>
      <c r="Y151" s="36" t="s">
        <v>1730</v>
      </c>
      <c r="Z151" s="36" t="n">
        <v>6.5</v>
      </c>
      <c r="AA151" s="36" t="n">
        <v>9.199999999999999</v>
      </c>
      <c r="AB151" s="36" t="n">
        <v>8.699999999999999</v>
      </c>
      <c r="AC151" s="36" t="n">
        <v>8.699999999999999</v>
      </c>
      <c r="AD151" s="36" t="n">
        <v>8.300000000000001</v>
      </c>
      <c r="AE151" s="36" t="n">
        <v>7.6</v>
      </c>
      <c r="AF151" s="36" t="n">
        <v>5.3</v>
      </c>
      <c r="AG151" s="36" t="n">
        <v>8.800000000000001</v>
      </c>
      <c r="AH151" s="36" t="n">
        <v>9.1</v>
      </c>
      <c r="AI151" s="36" t="n">
        <v>10</v>
      </c>
      <c r="AJ151" s="36" t="n">
        <v>6.4</v>
      </c>
      <c r="AK151" s="36" t="n">
        <v>8</v>
      </c>
      <c r="AL151" s="36" t="s">
        <v>1730</v>
      </c>
      <c r="AM151" s="36" t="n">
        <v>9.5</v>
      </c>
      <c r="AN151" s="36" t="n">
        <v>6.5</v>
      </c>
      <c r="AO151" s="36" t="n">
        <v>6.5</v>
      </c>
      <c r="AP151" s="36" t="n">
        <v>8.800000000000001</v>
      </c>
      <c r="AQ151" s="36" t="n">
        <v>8</v>
      </c>
      <c r="AR151" s="36" t="n">
        <v>6.3</v>
      </c>
      <c r="AS151" s="36" t="n">
        <v>6.2</v>
      </c>
      <c r="AT151" s="36" t="n">
        <v>9.4</v>
      </c>
      <c r="AU151" s="36" t="n">
        <v>9.199999999999999</v>
      </c>
      <c r="AV151" s="36" t="n">
        <v>4.9</v>
      </c>
      <c r="AW151" s="36" t="s">
        <v>1730</v>
      </c>
      <c r="AX151" s="36" t="n">
        <v>9.1</v>
      </c>
      <c r="AY151" s="36" t="n">
        <v>6.5</v>
      </c>
      <c r="AZ151" s="36" t="n">
        <v>7.4</v>
      </c>
      <c r="BA151" s="36" t="n">
        <v>9.5</v>
      </c>
      <c r="BB151" s="36" t="n">
        <v>5.2</v>
      </c>
      <c r="BC151" s="36" t="n">
        <v>5.7</v>
      </c>
      <c r="BD151" s="36" t="n">
        <v>4.4</v>
      </c>
      <c r="BE151" s="36" t="n">
        <v>7.6</v>
      </c>
      <c r="BF151" s="36" t="n">
        <v>9.199999999999999</v>
      </c>
      <c r="BG151" s="36" t="n">
        <v>8.5</v>
      </c>
      <c r="BH151" s="36" t="s">
        <v>1730</v>
      </c>
      <c r="BI151" s="36" t="n">
        <v>8</v>
      </c>
      <c r="BJ151" s="36" t="n">
        <v>6.5</v>
      </c>
      <c r="BK151" s="36" t="n">
        <v>10</v>
      </c>
      <c r="BL151" s="36" t="s">
        <v>1730</v>
      </c>
      <c r="BM151" s="36" t="n">
        <v>9.300000000000001</v>
      </c>
      <c r="BN151" s="36" t="s">
        <v>1730</v>
      </c>
      <c r="BO151" s="36" t="s">
        <v>1730</v>
      </c>
      <c r="BP151" s="36" t="s">
        <v>1770</v>
      </c>
      <c r="BQ151" s="36" t="s">
        <v>1859</v>
      </c>
      <c r="BR151" s="36" t="s">
        <v>2299</v>
      </c>
      <c r="BS151" s="36" t="s">
        <v>2299</v>
      </c>
      <c r="BT151" s="36" t="s">
        <v>2300</v>
      </c>
      <c r="BU151" s="36" t="s">
        <v>2301</v>
      </c>
      <c r="BV151" s="36" t="n">
        <v>5249</v>
      </c>
      <c r="BW151" s="36" t="s">
        <v>177</v>
      </c>
      <c r="BX151" s="36" t="s">
        <v>2000</v>
      </c>
      <c r="BY151" s="36" t="s">
        <v>1905</v>
      </c>
    </row>
    <row r="152" spans="1:77">
      <c r="A152" s="36" t="n">
        <v>426412</v>
      </c>
      <c r="B152" s="36" t="s">
        <v>2302</v>
      </c>
      <c r="C152" s="36" t="s">
        <v>2303</v>
      </c>
      <c r="D152" s="36">
        <f>VLOOKUP(C152,原始数据!$A$4:$B$133,2,0)</f>
        <v/>
      </c>
      <c r="E152" s="179" t="s">
        <v>1863</v>
      </c>
      <c r="F152" s="36" t="s">
        <v>1730</v>
      </c>
      <c r="G152" s="36" t="n">
        <v>10</v>
      </c>
      <c r="H152" s="36" t="n">
        <v>5.3</v>
      </c>
      <c r="I152" s="36" t="s">
        <v>1730</v>
      </c>
      <c r="J152" s="36" t="n">
        <v>9.800000000000001</v>
      </c>
      <c r="K152" s="36" t="n">
        <v>3.6</v>
      </c>
      <c r="L152" s="36" t="n">
        <v>5.8</v>
      </c>
      <c r="M152" s="36" t="n">
        <v>5.8</v>
      </c>
      <c r="N152" s="36" t="n">
        <v>8.4</v>
      </c>
      <c r="O152" s="36" t="n">
        <v>8.300000000000001</v>
      </c>
      <c r="P152" s="36" t="n">
        <v>10</v>
      </c>
      <c r="Q152" s="36" t="n">
        <v>6.9</v>
      </c>
      <c r="R152" s="36" t="n">
        <v>9.1</v>
      </c>
      <c r="S152" s="36" t="s">
        <v>1730</v>
      </c>
      <c r="T152" s="36" t="s">
        <v>1730</v>
      </c>
      <c r="U152" s="36" t="n">
        <v>9</v>
      </c>
      <c r="V152" s="36" t="n">
        <v>8.1</v>
      </c>
      <c r="W152" s="36" t="n">
        <v>8.800000000000001</v>
      </c>
      <c r="X152" s="36" t="s">
        <v>1730</v>
      </c>
      <c r="Y152" s="36" t="s">
        <v>1730</v>
      </c>
      <c r="Z152" s="36" t="n">
        <v>6.7</v>
      </c>
      <c r="AA152" s="36" t="n">
        <v>5.7</v>
      </c>
      <c r="AB152" s="36" t="n">
        <v>8.699999999999999</v>
      </c>
      <c r="AC152" s="36" t="n">
        <v>7.5</v>
      </c>
      <c r="AD152" s="36" t="n">
        <v>7.1</v>
      </c>
      <c r="AE152" s="36" t="n">
        <v>8.300000000000001</v>
      </c>
      <c r="AF152" s="36" t="n">
        <v>3.9</v>
      </c>
      <c r="AG152" s="36" t="n">
        <v>5.5</v>
      </c>
      <c r="AH152" s="36" t="n">
        <v>9.1</v>
      </c>
      <c r="AI152" s="36" t="n">
        <v>10</v>
      </c>
      <c r="AJ152" s="36" t="n">
        <v>6.4</v>
      </c>
      <c r="AK152" s="36" t="n">
        <v>6.8</v>
      </c>
      <c r="AL152" s="36" t="s">
        <v>1730</v>
      </c>
      <c r="AM152" s="36" t="n">
        <v>9.5</v>
      </c>
      <c r="AN152" s="36" t="n">
        <v>6.5</v>
      </c>
      <c r="AO152" s="36" t="n">
        <v>8.9</v>
      </c>
      <c r="AP152" s="36" t="n">
        <v>5.1</v>
      </c>
      <c r="AQ152" s="36" t="n">
        <v>7.4</v>
      </c>
      <c r="AR152" s="36" t="n">
        <v>6.3</v>
      </c>
      <c r="AS152" s="36" t="n">
        <v>7</v>
      </c>
      <c r="AT152" s="36" t="n">
        <v>9.4</v>
      </c>
      <c r="AU152" s="36" t="n">
        <v>9.6</v>
      </c>
      <c r="AV152" s="36" t="n">
        <v>4.4</v>
      </c>
      <c r="AW152" s="36" t="s">
        <v>1730</v>
      </c>
      <c r="AX152" s="36" t="n">
        <v>8.800000000000001</v>
      </c>
      <c r="AY152" s="36" t="n">
        <v>10</v>
      </c>
      <c r="AZ152" s="36" t="n">
        <v>5</v>
      </c>
      <c r="BA152" s="36" t="n">
        <v>10</v>
      </c>
      <c r="BB152" s="36" t="n">
        <v>5.2</v>
      </c>
      <c r="BC152" s="36" t="n">
        <v>2.3</v>
      </c>
      <c r="BD152" s="36" t="n">
        <v>8.199999999999999</v>
      </c>
      <c r="BE152" s="36" t="n">
        <v>8.4</v>
      </c>
      <c r="BF152" s="36" t="n">
        <v>8.199999999999999</v>
      </c>
      <c r="BG152" s="36" t="n">
        <v>7.9</v>
      </c>
      <c r="BH152" s="36" t="s">
        <v>1730</v>
      </c>
      <c r="BI152" s="36" t="n">
        <v>6.9</v>
      </c>
      <c r="BJ152" s="36" t="n">
        <v>6.5</v>
      </c>
      <c r="BK152" s="36" t="n">
        <v>9.4</v>
      </c>
      <c r="BL152" s="36" t="s">
        <v>1730</v>
      </c>
      <c r="BM152" s="36" t="n">
        <v>7.4</v>
      </c>
      <c r="BN152" s="36" t="s">
        <v>1730</v>
      </c>
      <c r="BO152" s="36" t="s">
        <v>1730</v>
      </c>
      <c r="BP152" s="36" t="s">
        <v>1734</v>
      </c>
      <c r="BQ152" s="36" t="s">
        <v>1775</v>
      </c>
      <c r="BR152" s="36" t="s">
        <v>2304</v>
      </c>
      <c r="BS152" s="36" t="s">
        <v>2304</v>
      </c>
      <c r="BT152" s="36" t="s">
        <v>2305</v>
      </c>
      <c r="BU152" s="36" t="s">
        <v>2306</v>
      </c>
      <c r="BV152" s="36" t="n">
        <v>5255</v>
      </c>
      <c r="BW152" s="36" t="s">
        <v>177</v>
      </c>
      <c r="BX152" s="36" t="s">
        <v>2000</v>
      </c>
      <c r="BY152" s="36" t="s">
        <v>1905</v>
      </c>
    </row>
    <row r="153" spans="1:77">
      <c r="A153" s="36" t="n">
        <v>426412</v>
      </c>
      <c r="B153" s="36" t="s">
        <v>2307</v>
      </c>
      <c r="C153" s="36" t="s">
        <v>2308</v>
      </c>
      <c r="D153" s="36">
        <f>VLOOKUP(C153,原始数据!$A$4:$B$133,2,0)</f>
        <v/>
      </c>
      <c r="E153" s="179" t="s">
        <v>1863</v>
      </c>
      <c r="F153" s="36" t="s">
        <v>1730</v>
      </c>
      <c r="G153" s="36" t="n">
        <v>8.5</v>
      </c>
      <c r="H153" s="36" t="n">
        <v>5.3</v>
      </c>
      <c r="I153" s="36" t="s">
        <v>1730</v>
      </c>
      <c r="J153" s="36" t="n">
        <v>9.800000000000001</v>
      </c>
      <c r="K153" s="36" t="n">
        <v>7.7</v>
      </c>
      <c r="L153" s="36" t="n">
        <v>4</v>
      </c>
      <c r="M153" s="36" t="n">
        <v>8</v>
      </c>
      <c r="N153" s="36" t="n">
        <v>8.4</v>
      </c>
      <c r="O153" s="36" t="n">
        <v>8.300000000000001</v>
      </c>
      <c r="P153" s="36" t="n">
        <v>10</v>
      </c>
      <c r="Q153" s="36" t="n">
        <v>5</v>
      </c>
      <c r="R153" s="36" t="n">
        <v>8.1</v>
      </c>
      <c r="S153" s="36" t="s">
        <v>1730</v>
      </c>
      <c r="T153" s="36" t="s">
        <v>1730</v>
      </c>
      <c r="U153" s="36" t="n">
        <v>9.6</v>
      </c>
      <c r="V153" s="36" t="n">
        <v>6.8</v>
      </c>
      <c r="W153" s="36" t="n">
        <v>10</v>
      </c>
      <c r="X153" s="36" t="s">
        <v>1730</v>
      </c>
      <c r="Y153" s="36" t="s">
        <v>1730</v>
      </c>
      <c r="Z153" s="36" t="n">
        <v>8.199999999999999</v>
      </c>
      <c r="AA153" s="36" t="n">
        <v>7.5</v>
      </c>
      <c r="AB153" s="36" t="n">
        <v>8.699999999999999</v>
      </c>
      <c r="AC153" s="36" t="n">
        <v>9.199999999999999</v>
      </c>
      <c r="AD153" s="36" t="n">
        <v>9.5</v>
      </c>
      <c r="AE153" s="36" t="n">
        <v>6.2</v>
      </c>
      <c r="AF153" s="36" t="n">
        <v>8</v>
      </c>
      <c r="AG153" s="36" t="n">
        <v>3.8</v>
      </c>
      <c r="AH153" s="36" t="n">
        <v>9.1</v>
      </c>
      <c r="AI153" s="36" t="n">
        <v>9</v>
      </c>
      <c r="AJ153" s="36" t="n">
        <v>6.4</v>
      </c>
      <c r="AK153" s="36" t="n">
        <v>6.8</v>
      </c>
      <c r="AL153" s="36" t="s">
        <v>1730</v>
      </c>
      <c r="AM153" s="36" t="n">
        <v>9.5</v>
      </c>
      <c r="AN153" s="36" t="n">
        <v>4.5</v>
      </c>
      <c r="AO153" s="36" t="n">
        <v>8.300000000000001</v>
      </c>
      <c r="AP153" s="36" t="n">
        <v>8.199999999999999</v>
      </c>
      <c r="AQ153" s="36" t="n">
        <v>6.7</v>
      </c>
      <c r="AR153" s="36" t="n">
        <v>4.4</v>
      </c>
      <c r="AS153" s="36" t="n">
        <v>6.2</v>
      </c>
      <c r="AT153" s="36" t="n">
        <v>8.1</v>
      </c>
      <c r="AU153" s="36" t="n">
        <v>6.5</v>
      </c>
      <c r="AV153" s="36" t="n">
        <v>6.6</v>
      </c>
      <c r="AW153" s="36" t="s">
        <v>1730</v>
      </c>
      <c r="AX153" s="36" t="n">
        <v>10</v>
      </c>
      <c r="AY153" s="36" t="n">
        <v>4.8</v>
      </c>
      <c r="AZ153" s="36" t="n">
        <v>6.2</v>
      </c>
      <c r="BA153" s="36" t="n">
        <v>10</v>
      </c>
      <c r="BB153" s="36" t="n">
        <v>9.699999999999999</v>
      </c>
      <c r="BC153" s="36" t="n">
        <v>9.199999999999999</v>
      </c>
      <c r="BD153" s="36" t="n">
        <v>4.4</v>
      </c>
      <c r="BE153" s="36" t="n">
        <v>9.800000000000001</v>
      </c>
      <c r="BF153" s="36" t="n">
        <v>8.5</v>
      </c>
      <c r="BG153" s="36" t="n">
        <v>8.5</v>
      </c>
      <c r="BH153" s="36" t="s">
        <v>1730</v>
      </c>
      <c r="BI153" s="36" t="n">
        <v>8.5</v>
      </c>
      <c r="BJ153" s="36" t="n">
        <v>4.8</v>
      </c>
      <c r="BK153" s="36" t="n">
        <v>7.8</v>
      </c>
      <c r="BL153" s="36" t="s">
        <v>1730</v>
      </c>
      <c r="BM153" s="36" t="n">
        <v>7.7</v>
      </c>
      <c r="BN153" s="36" t="s">
        <v>1730</v>
      </c>
      <c r="BO153" s="36" t="s">
        <v>1730</v>
      </c>
      <c r="BP153" s="36" t="s">
        <v>1770</v>
      </c>
      <c r="BQ153" s="36" t="s">
        <v>2182</v>
      </c>
      <c r="BR153" s="36" t="s">
        <v>2309</v>
      </c>
      <c r="BS153" s="36" t="s">
        <v>2309</v>
      </c>
      <c r="BT153" s="36" t="s">
        <v>2310</v>
      </c>
      <c r="BU153" s="36" t="s">
        <v>2311</v>
      </c>
      <c r="BV153" s="36" t="n">
        <v>5052</v>
      </c>
      <c r="BW153" s="36" t="s">
        <v>177</v>
      </c>
      <c r="BX153" s="36" t="s">
        <v>1740</v>
      </c>
      <c r="BY153" s="36" t="s">
        <v>1765</v>
      </c>
    </row>
    <row r="154" spans="1:77">
      <c r="A154" s="36" t="n">
        <v>426412</v>
      </c>
      <c r="B154" s="36" t="s">
        <v>2312</v>
      </c>
      <c r="C154" s="36" t="s">
        <v>2313</v>
      </c>
      <c r="D154" s="36">
        <f>VLOOKUP(C154,原始数据!$A$4:$B$133,2,0)</f>
        <v/>
      </c>
      <c r="E154" s="179" t="s">
        <v>1751</v>
      </c>
      <c r="F154" s="36" t="s">
        <v>1730</v>
      </c>
      <c r="G154" s="36" t="n">
        <v>2.5</v>
      </c>
      <c r="H154" s="36" t="n">
        <v>8.1</v>
      </c>
      <c r="I154" s="36" t="s">
        <v>1730</v>
      </c>
      <c r="J154" s="36" t="n">
        <v>4.3</v>
      </c>
      <c r="K154" s="36" t="n">
        <v>6.6</v>
      </c>
      <c r="L154" s="36" t="n">
        <v>5.8</v>
      </c>
      <c r="M154" s="36" t="n">
        <v>3</v>
      </c>
      <c r="N154" s="36" t="n">
        <v>4.8</v>
      </c>
      <c r="O154" s="36" t="n">
        <v>5.9</v>
      </c>
      <c r="P154" s="36" t="n">
        <v>10</v>
      </c>
      <c r="Q154" s="36" t="n">
        <v>6.9</v>
      </c>
      <c r="R154" s="36" t="n">
        <v>8.1</v>
      </c>
      <c r="S154" s="36" t="s">
        <v>1730</v>
      </c>
      <c r="T154" s="36" t="s">
        <v>1730</v>
      </c>
      <c r="U154" s="36" t="n">
        <v>5.7</v>
      </c>
      <c r="V154" s="36" t="n">
        <v>8.1</v>
      </c>
      <c r="W154" s="36" t="n">
        <v>4.5</v>
      </c>
      <c r="X154" s="36" t="s">
        <v>1730</v>
      </c>
      <c r="Y154" s="36" t="s">
        <v>1730</v>
      </c>
      <c r="Z154" s="36" t="n">
        <v>5.6</v>
      </c>
      <c r="AA154" s="36" t="n">
        <v>7.5</v>
      </c>
      <c r="AB154" s="36" t="n">
        <v>7.3</v>
      </c>
      <c r="AC154" s="36" t="n">
        <v>4.3</v>
      </c>
      <c r="AD154" s="36" t="n">
        <v>5.2</v>
      </c>
      <c r="AE154" s="36" t="n">
        <v>4.9</v>
      </c>
      <c r="AF154" s="36" t="n">
        <v>3.9</v>
      </c>
      <c r="AG154" s="36" t="n">
        <v>5.5</v>
      </c>
      <c r="AH154" s="36" t="n">
        <v>6.2</v>
      </c>
      <c r="AI154" s="36" t="n">
        <v>5.8</v>
      </c>
      <c r="AJ154" s="36" t="n">
        <v>6.4</v>
      </c>
      <c r="AK154" s="36" t="n">
        <v>5.6</v>
      </c>
      <c r="AL154" s="36" t="s">
        <v>1730</v>
      </c>
      <c r="AM154" s="36" t="n">
        <v>7.7</v>
      </c>
      <c r="AN154" s="36" t="n">
        <v>4.5</v>
      </c>
      <c r="AO154" s="36" t="n">
        <v>6.5</v>
      </c>
      <c r="AP154" s="36" t="n">
        <v>7.6</v>
      </c>
      <c r="AQ154" s="36" t="n">
        <v>3.5</v>
      </c>
      <c r="AR154" s="36" t="n">
        <v>6.3</v>
      </c>
      <c r="AS154" s="36" t="n">
        <v>4</v>
      </c>
      <c r="AT154" s="36" t="n">
        <v>7.4</v>
      </c>
      <c r="AU154" s="36" t="n">
        <v>7.8</v>
      </c>
      <c r="AV154" s="36" t="n">
        <v>1</v>
      </c>
      <c r="AW154" s="36" t="s">
        <v>1730</v>
      </c>
      <c r="AX154" s="36" t="n">
        <v>7.4</v>
      </c>
      <c r="AY154" s="36" t="n">
        <v>4.8</v>
      </c>
      <c r="AZ154" s="36" t="n">
        <v>3.8</v>
      </c>
      <c r="BA154" s="36" t="n">
        <v>10</v>
      </c>
      <c r="BB154" s="36" t="n">
        <v>8</v>
      </c>
      <c r="BC154" s="36" t="n">
        <v>7.5</v>
      </c>
      <c r="BD154" s="36" t="n">
        <v>4.4</v>
      </c>
      <c r="BE154" s="36" t="n">
        <v>6.2</v>
      </c>
      <c r="BF154" s="36" t="n">
        <v>7.1</v>
      </c>
      <c r="BG154" s="36" t="n">
        <v>7.3</v>
      </c>
      <c r="BH154" s="36" t="s">
        <v>1730</v>
      </c>
      <c r="BI154" s="36" t="n">
        <v>9</v>
      </c>
      <c r="BJ154" s="36" t="n">
        <v>1.4</v>
      </c>
      <c r="BK154" s="36" t="n">
        <v>9.4</v>
      </c>
      <c r="BL154" s="36" t="s">
        <v>1730</v>
      </c>
      <c r="BM154" s="36" t="n">
        <v>7.9</v>
      </c>
      <c r="BN154" s="36" t="s">
        <v>1730</v>
      </c>
      <c r="BO154" s="36" t="s">
        <v>1730</v>
      </c>
      <c r="BP154" s="36" t="s">
        <v>1764</v>
      </c>
      <c r="BQ154" s="36" t="s">
        <v>2184</v>
      </c>
      <c r="BR154" s="36" t="s">
        <v>2314</v>
      </c>
      <c r="BS154" s="36" t="s">
        <v>2314</v>
      </c>
      <c r="BT154" s="36" t="s">
        <v>2315</v>
      </c>
      <c r="BU154" s="36" t="s">
        <v>2316</v>
      </c>
      <c r="BV154" s="36" t="n">
        <v>6051</v>
      </c>
      <c r="BW154" s="36" t="s">
        <v>121</v>
      </c>
      <c r="BX154" s="36" t="s">
        <v>1797</v>
      </c>
      <c r="BY154" s="36" t="s">
        <v>1791</v>
      </c>
    </row>
    <row r="155" spans="1:77">
      <c r="A155" s="36" t="n">
        <v>426412</v>
      </c>
      <c r="B155" s="36" t="s">
        <v>2317</v>
      </c>
      <c r="C155" s="36" t="s">
        <v>2318</v>
      </c>
      <c r="D155" s="36">
        <f>VLOOKUP(C155,原始数据!$A$4:$B$133,2,0)</f>
        <v/>
      </c>
      <c r="E155" s="179" t="s">
        <v>2046</v>
      </c>
      <c r="F155" s="36" t="s">
        <v>1730</v>
      </c>
      <c r="G155" s="36" t="n">
        <v>8.5</v>
      </c>
      <c r="H155" s="36" t="n">
        <v>8.1</v>
      </c>
      <c r="I155" s="36" t="s">
        <v>1730</v>
      </c>
      <c r="J155" s="36" t="n">
        <v>8.9</v>
      </c>
      <c r="K155" s="36" t="n">
        <v>6</v>
      </c>
      <c r="L155" s="36" t="n">
        <v>4</v>
      </c>
      <c r="M155" s="36" t="n">
        <v>3</v>
      </c>
      <c r="N155" s="36" t="n">
        <v>6.6</v>
      </c>
      <c r="O155" s="36" t="n">
        <v>6.5</v>
      </c>
      <c r="P155" s="36" t="n">
        <v>10</v>
      </c>
      <c r="Q155" s="36" t="n">
        <v>5</v>
      </c>
      <c r="R155" s="36" t="n">
        <v>8.1</v>
      </c>
      <c r="S155" s="36" t="s">
        <v>1730</v>
      </c>
      <c r="T155" s="36" t="s">
        <v>1730</v>
      </c>
      <c r="U155" s="36" t="n">
        <v>6.2</v>
      </c>
      <c r="V155" s="36" t="n">
        <v>8.699999999999999</v>
      </c>
      <c r="W155" s="36" t="n">
        <v>7.4</v>
      </c>
      <c r="X155" s="36" t="s">
        <v>1730</v>
      </c>
      <c r="Y155" s="36" t="s">
        <v>1730</v>
      </c>
      <c r="Z155" s="36" t="n">
        <v>6.5</v>
      </c>
      <c r="AA155" s="36" t="n">
        <v>2.3</v>
      </c>
      <c r="AB155" s="36" t="n">
        <v>6.6</v>
      </c>
      <c r="AC155" s="36" t="n">
        <v>4.1</v>
      </c>
      <c r="AD155" s="36" t="n">
        <v>4.6</v>
      </c>
      <c r="AE155" s="36" t="n">
        <v>4.9</v>
      </c>
      <c r="AF155" s="36" t="n">
        <v>5.3</v>
      </c>
      <c r="AG155" s="36" t="n">
        <v>7.2</v>
      </c>
      <c r="AH155" s="36" t="n">
        <v>8.1</v>
      </c>
      <c r="AI155" s="36" t="n">
        <v>10</v>
      </c>
      <c r="AJ155" s="36" t="n">
        <v>4.5</v>
      </c>
      <c r="AK155" s="36" t="n">
        <v>5.6</v>
      </c>
      <c r="AL155" s="36" t="s">
        <v>1730</v>
      </c>
      <c r="AM155" s="36" t="n">
        <v>5.9</v>
      </c>
      <c r="AN155" s="36" t="n">
        <v>6.5</v>
      </c>
      <c r="AO155" s="36" t="n">
        <v>5.9</v>
      </c>
      <c r="AP155" s="36" t="n">
        <v>3.5</v>
      </c>
      <c r="AQ155" s="36" t="n">
        <v>6</v>
      </c>
      <c r="AR155" s="36" t="n">
        <v>6.3</v>
      </c>
      <c r="AS155" s="36" t="n">
        <v>4.8</v>
      </c>
      <c r="AT155" s="36" t="n">
        <v>5.4</v>
      </c>
      <c r="AU155" s="36" t="n">
        <v>6.5</v>
      </c>
      <c r="AV155" s="36" t="n">
        <v>3.8</v>
      </c>
      <c r="AW155" s="36" t="s">
        <v>1730</v>
      </c>
      <c r="AX155" s="36" t="n">
        <v>7.8</v>
      </c>
      <c r="AY155" s="36" t="n">
        <v>4.8</v>
      </c>
      <c r="AZ155" s="36" t="n">
        <v>5</v>
      </c>
      <c r="BA155" s="36" t="n">
        <v>9.5</v>
      </c>
      <c r="BB155" s="36" t="n">
        <v>6.3</v>
      </c>
      <c r="BC155" s="36" t="n">
        <v>5.7</v>
      </c>
      <c r="BD155" s="36" t="n">
        <v>6.3</v>
      </c>
      <c r="BE155" s="36" t="n">
        <v>4.7</v>
      </c>
      <c r="BF155" s="36" t="n">
        <v>5.5</v>
      </c>
      <c r="BG155" s="36" t="n">
        <v>6.7</v>
      </c>
      <c r="BH155" s="36" t="s">
        <v>1730</v>
      </c>
      <c r="BI155" s="36" t="n">
        <v>8.5</v>
      </c>
      <c r="BJ155" s="36" t="n">
        <v>6.5</v>
      </c>
      <c r="BK155" s="36" t="n">
        <v>8.5</v>
      </c>
      <c r="BL155" s="36" t="s">
        <v>1730</v>
      </c>
      <c r="BM155" s="36" t="n">
        <v>7.6</v>
      </c>
      <c r="BN155" s="36" t="s">
        <v>1730</v>
      </c>
      <c r="BO155" s="36" t="s">
        <v>1730</v>
      </c>
      <c r="BP155" s="36" t="s">
        <v>1764</v>
      </c>
      <c r="BQ155" s="36" t="s">
        <v>1739</v>
      </c>
      <c r="BR155" s="36" t="s">
        <v>2319</v>
      </c>
      <c r="BS155" s="36" t="s">
        <v>2319</v>
      </c>
      <c r="BT155" s="36" t="s">
        <v>2320</v>
      </c>
      <c r="BU155" s="36" t="s">
        <v>2321</v>
      </c>
      <c r="BV155" s="36" t="n">
        <v>4718</v>
      </c>
      <c r="BW155" s="36" t="s">
        <v>121</v>
      </c>
      <c r="BX155" s="36" t="s">
        <v>1775</v>
      </c>
      <c r="BY155" s="36" t="s">
        <v>1798</v>
      </c>
    </row>
    <row r="156" spans="1:77">
      <c r="A156" s="36" t="n">
        <v>426412</v>
      </c>
      <c r="B156" s="36" t="s">
        <v>2322</v>
      </c>
      <c r="C156" s="36" t="s">
        <v>2323</v>
      </c>
      <c r="D156" s="36">
        <f>VLOOKUP(C156,原始数据!$A$4:$B$133,2,0)</f>
        <v/>
      </c>
      <c r="E156" s="179" t="s">
        <v>1863</v>
      </c>
      <c r="F156" s="36" t="s">
        <v>1730</v>
      </c>
      <c r="G156" s="36" t="n">
        <v>6.5</v>
      </c>
      <c r="H156" s="36" t="n">
        <v>7.2</v>
      </c>
      <c r="I156" s="36" t="s">
        <v>1730</v>
      </c>
      <c r="J156" s="36" t="n">
        <v>4.3</v>
      </c>
      <c r="K156" s="36" t="n">
        <v>2.5</v>
      </c>
      <c r="L156" s="36" t="n">
        <v>7.5</v>
      </c>
      <c r="M156" s="36" t="n">
        <v>4.4</v>
      </c>
      <c r="N156" s="36" t="n">
        <v>6.6</v>
      </c>
      <c r="O156" s="36" t="n">
        <v>7.1</v>
      </c>
      <c r="P156" s="36" t="n">
        <v>10</v>
      </c>
      <c r="Q156" s="36" t="n">
        <v>3.2</v>
      </c>
      <c r="R156" s="36" t="n">
        <v>5.3</v>
      </c>
      <c r="S156" s="36" t="s">
        <v>1730</v>
      </c>
      <c r="T156" s="36" t="s">
        <v>1730</v>
      </c>
      <c r="U156" s="36" t="n">
        <v>6.9</v>
      </c>
      <c r="V156" s="36" t="n">
        <v>8.1</v>
      </c>
      <c r="W156" s="36" t="n">
        <v>7.7</v>
      </c>
      <c r="X156" s="36" t="s">
        <v>1730</v>
      </c>
      <c r="Y156" s="36" t="s">
        <v>1730</v>
      </c>
      <c r="Z156" s="36" t="n">
        <v>8.300000000000001</v>
      </c>
      <c r="AA156" s="36" t="n">
        <v>9.199999999999999</v>
      </c>
      <c r="AB156" s="36" t="n">
        <v>4.5</v>
      </c>
      <c r="AC156" s="36" t="n">
        <v>8.1</v>
      </c>
      <c r="AD156" s="36" t="n">
        <v>7.1</v>
      </c>
      <c r="AE156" s="36" t="n">
        <v>6.2</v>
      </c>
      <c r="AF156" s="36" t="n">
        <v>8</v>
      </c>
      <c r="AG156" s="36" t="n">
        <v>7.2</v>
      </c>
      <c r="AH156" s="36" t="n">
        <v>9.1</v>
      </c>
      <c r="AI156" s="36" t="n">
        <v>6.8</v>
      </c>
      <c r="AJ156" s="36" t="n">
        <v>6.4</v>
      </c>
      <c r="AK156" s="36" t="n">
        <v>8</v>
      </c>
      <c r="AL156" s="36" t="s">
        <v>1730</v>
      </c>
      <c r="AM156" s="36" t="n">
        <v>8.9</v>
      </c>
      <c r="AN156" s="36" t="n">
        <v>2.5</v>
      </c>
      <c r="AO156" s="36" t="n">
        <v>8.300000000000001</v>
      </c>
      <c r="AP156" s="36" t="n">
        <v>6.3</v>
      </c>
      <c r="AQ156" s="36" t="n">
        <v>6.4</v>
      </c>
      <c r="AR156" s="36" t="n">
        <v>6.3</v>
      </c>
      <c r="AS156" s="36" t="n">
        <v>6.1</v>
      </c>
      <c r="AT156" s="36" t="n">
        <v>6.1</v>
      </c>
      <c r="AU156" s="36" t="n">
        <v>6.4</v>
      </c>
      <c r="AV156" s="36" t="n">
        <v>4.9</v>
      </c>
      <c r="AW156" s="36" t="s">
        <v>1730</v>
      </c>
      <c r="AX156" s="36" t="n">
        <v>9.300000000000001</v>
      </c>
      <c r="AY156" s="36" t="n">
        <v>6.5</v>
      </c>
      <c r="AZ156" s="36" t="n">
        <v>7.4</v>
      </c>
      <c r="BA156" s="36" t="n">
        <v>9.5</v>
      </c>
      <c r="BB156" s="36" t="n">
        <v>7.4</v>
      </c>
      <c r="BC156" s="36" t="n">
        <v>9.199999999999999</v>
      </c>
      <c r="BD156" s="36" t="n">
        <v>6.3</v>
      </c>
      <c r="BE156" s="36" t="n">
        <v>6.2</v>
      </c>
      <c r="BF156" s="36" t="n">
        <v>5.3</v>
      </c>
      <c r="BG156" s="36" t="n">
        <v>6.7</v>
      </c>
      <c r="BH156" s="36" t="s">
        <v>1730</v>
      </c>
      <c r="BI156" s="36" t="n">
        <v>8.5</v>
      </c>
      <c r="BJ156" s="36" t="n">
        <v>4.8</v>
      </c>
      <c r="BK156" s="36" t="n">
        <v>10</v>
      </c>
      <c r="BL156" s="36" t="s">
        <v>1730</v>
      </c>
      <c r="BM156" s="36" t="n">
        <v>8.4</v>
      </c>
      <c r="BN156" s="36" t="s">
        <v>1730</v>
      </c>
      <c r="BO156" s="36" t="s">
        <v>1730</v>
      </c>
      <c r="BP156" s="36" t="s">
        <v>1770</v>
      </c>
      <c r="BQ156" s="36" t="s">
        <v>1775</v>
      </c>
      <c r="BR156" s="36" t="s">
        <v>2324</v>
      </c>
      <c r="BS156" s="36" t="s">
        <v>2324</v>
      </c>
      <c r="BT156" s="36" t="s">
        <v>2325</v>
      </c>
      <c r="BU156" s="36" t="s">
        <v>2326</v>
      </c>
      <c r="BV156" s="36" t="n">
        <v>5985</v>
      </c>
      <c r="BW156" s="36" t="s">
        <v>121</v>
      </c>
      <c r="BX156" s="36" t="s">
        <v>1734</v>
      </c>
      <c r="BY156" s="36" t="s">
        <v>1792</v>
      </c>
    </row>
    <row r="157" spans="1:77">
      <c r="A157" s="36" t="n">
        <v>426412</v>
      </c>
      <c r="B157" s="36" t="s">
        <v>2327</v>
      </c>
      <c r="C157" s="36" t="s">
        <v>2328</v>
      </c>
      <c r="D157" s="36">
        <f>VLOOKUP(C157,原始数据!$A$4:$B$133,2,0)</f>
        <v/>
      </c>
      <c r="E157" s="179" t="s">
        <v>1935</v>
      </c>
      <c r="F157" s="36" t="s">
        <v>1730</v>
      </c>
      <c r="G157" s="36" t="n">
        <v>4.5</v>
      </c>
      <c r="H157" s="36" t="n">
        <v>7.2</v>
      </c>
      <c r="I157" s="36" t="s">
        <v>1730</v>
      </c>
      <c r="J157" s="36" t="n">
        <v>4.3</v>
      </c>
      <c r="K157" s="36" t="n">
        <v>5.4</v>
      </c>
      <c r="L157" s="36" t="n">
        <v>7.5</v>
      </c>
      <c r="M157" s="36" t="n">
        <v>3</v>
      </c>
      <c r="N157" s="36" t="n">
        <v>4.8</v>
      </c>
      <c r="O157" s="36" t="n">
        <v>5.9</v>
      </c>
      <c r="P157" s="36" t="n">
        <v>10</v>
      </c>
      <c r="Q157" s="36" t="n">
        <v>8.699999999999999</v>
      </c>
      <c r="R157" s="36" t="n">
        <v>5.3</v>
      </c>
      <c r="S157" s="36" t="s">
        <v>1730</v>
      </c>
      <c r="T157" s="36" t="s">
        <v>1730</v>
      </c>
      <c r="U157" s="36" t="n">
        <v>4.1</v>
      </c>
      <c r="V157" s="36" t="n">
        <v>6.2</v>
      </c>
      <c r="W157" s="36" t="n">
        <v>4</v>
      </c>
      <c r="X157" s="36" t="s">
        <v>1730</v>
      </c>
      <c r="Y157" s="36" t="s">
        <v>1730</v>
      </c>
      <c r="Z157" s="36" t="n">
        <v>4.7</v>
      </c>
      <c r="AA157" s="36" t="n">
        <v>9.199999999999999</v>
      </c>
      <c r="AB157" s="36" t="n">
        <v>4.5</v>
      </c>
      <c r="AC157" s="36" t="n">
        <v>6.7</v>
      </c>
      <c r="AD157" s="36" t="n">
        <v>5.8</v>
      </c>
      <c r="AE157" s="36" t="n">
        <v>1.4</v>
      </c>
      <c r="AF157" s="36" t="n">
        <v>3.9</v>
      </c>
      <c r="AG157" s="36" t="n">
        <v>5.5</v>
      </c>
      <c r="AH157" s="36" t="n">
        <v>8.1</v>
      </c>
      <c r="AI157" s="36" t="n">
        <v>9</v>
      </c>
      <c r="AJ157" s="36" t="n">
        <v>6.4</v>
      </c>
      <c r="AK157" s="36" t="n">
        <v>8</v>
      </c>
      <c r="AL157" s="36" t="s">
        <v>1730</v>
      </c>
      <c r="AM157" s="36" t="n">
        <v>5.9</v>
      </c>
      <c r="AN157" s="36" t="n">
        <v>8.5</v>
      </c>
      <c r="AO157" s="36" t="n">
        <v>5.4</v>
      </c>
      <c r="AP157" s="36" t="n">
        <v>7.9</v>
      </c>
      <c r="AQ157" s="36" t="n">
        <v>2.8</v>
      </c>
      <c r="AR157" s="36" t="n">
        <v>4.4</v>
      </c>
      <c r="AS157" s="36" t="n">
        <v>2.3</v>
      </c>
      <c r="AT157" s="36" t="n">
        <v>4.8</v>
      </c>
      <c r="AU157" s="36" t="n">
        <v>4.5</v>
      </c>
      <c r="AV157" s="36" t="n">
        <v>2.6</v>
      </c>
      <c r="AW157" s="36" t="s">
        <v>1730</v>
      </c>
      <c r="AX157" s="36" t="n">
        <v>7.8</v>
      </c>
      <c r="AY157" s="36" t="n">
        <v>1.3</v>
      </c>
      <c r="AZ157" s="36" t="n">
        <v>3.8</v>
      </c>
      <c r="BA157" s="36" t="n">
        <v>7.2</v>
      </c>
      <c r="BB157" s="36" t="n">
        <v>6.9</v>
      </c>
      <c r="BC157" s="36" t="n">
        <v>5.7</v>
      </c>
      <c r="BD157" s="36" t="n">
        <v>4.4</v>
      </c>
      <c r="BE157" s="36" t="n">
        <v>6.9</v>
      </c>
      <c r="BF157" s="36" t="n">
        <v>4.8</v>
      </c>
      <c r="BG157" s="36" t="n">
        <v>5</v>
      </c>
      <c r="BH157" s="36" t="s">
        <v>1730</v>
      </c>
      <c r="BI157" s="36" t="n">
        <v>4.7</v>
      </c>
      <c r="BJ157" s="36" t="n">
        <v>1.4</v>
      </c>
      <c r="BK157" s="36" t="n">
        <v>7.8</v>
      </c>
      <c r="BL157" s="36" t="s">
        <v>1730</v>
      </c>
      <c r="BM157" s="36" t="n">
        <v>7.5</v>
      </c>
      <c r="BN157" s="36" t="s">
        <v>1730</v>
      </c>
      <c r="BO157" s="36" t="s">
        <v>1730</v>
      </c>
      <c r="BP157" s="36" t="s">
        <v>1770</v>
      </c>
      <c r="BQ157" s="36" t="s">
        <v>1775</v>
      </c>
      <c r="BR157" s="36" t="s">
        <v>2329</v>
      </c>
      <c r="BS157" s="36" t="s">
        <v>2329</v>
      </c>
      <c r="BT157" s="36" t="s">
        <v>2330</v>
      </c>
      <c r="BU157" s="36" t="s">
        <v>2331</v>
      </c>
      <c r="BV157" s="36" t="n">
        <v>6827</v>
      </c>
      <c r="BW157" s="36" t="s">
        <v>121</v>
      </c>
      <c r="BX157" s="36" t="s">
        <v>1775</v>
      </c>
      <c r="BY157" s="36" t="s">
        <v>1735</v>
      </c>
    </row>
    <row r="158" spans="1:77">
      <c r="A158" s="36" t="n">
        <v>426412</v>
      </c>
      <c r="B158" s="36" t="s">
        <v>2332</v>
      </c>
      <c r="C158" s="36" t="s">
        <v>2333</v>
      </c>
      <c r="D158" s="36">
        <f>VLOOKUP(C158,原始数据!$A$4:$B$133,2,0)</f>
        <v/>
      </c>
      <c r="E158" s="179" t="s">
        <v>1955</v>
      </c>
      <c r="F158" s="36" t="s">
        <v>1730</v>
      </c>
      <c r="G158" s="36" t="n">
        <v>10</v>
      </c>
      <c r="H158" s="36" t="n">
        <v>4.4</v>
      </c>
      <c r="I158" s="36" t="s">
        <v>1730</v>
      </c>
      <c r="J158" s="36" t="n">
        <v>8</v>
      </c>
      <c r="K158" s="36" t="n">
        <v>4.8</v>
      </c>
      <c r="L158" s="36" t="n">
        <v>9.300000000000001</v>
      </c>
      <c r="M158" s="36" t="n">
        <v>5.8</v>
      </c>
      <c r="N158" s="36" t="n">
        <v>3</v>
      </c>
      <c r="O158" s="36" t="n">
        <v>4.7</v>
      </c>
      <c r="P158" s="36" t="n">
        <v>10</v>
      </c>
      <c r="Q158" s="36" t="n">
        <v>6.9</v>
      </c>
      <c r="R158" s="36" t="n">
        <v>7.2</v>
      </c>
      <c r="S158" s="36" t="s">
        <v>1730</v>
      </c>
      <c r="T158" s="36" t="s">
        <v>1730</v>
      </c>
      <c r="U158" s="36" t="n">
        <v>4.5</v>
      </c>
      <c r="V158" s="36" t="n">
        <v>6.2</v>
      </c>
      <c r="W158" s="36" t="n">
        <v>5</v>
      </c>
      <c r="X158" s="36" t="s">
        <v>1730</v>
      </c>
      <c r="Y158" s="36" t="s">
        <v>1730</v>
      </c>
      <c r="Z158" s="36" t="n">
        <v>2.8</v>
      </c>
      <c r="AA158" s="36" t="n">
        <v>4</v>
      </c>
      <c r="AB158" s="36" t="n">
        <v>7.3</v>
      </c>
      <c r="AC158" s="36" t="n">
        <v>4.8</v>
      </c>
      <c r="AD158" s="36" t="n">
        <v>4.6</v>
      </c>
      <c r="AE158" s="36" t="n">
        <v>4.2</v>
      </c>
      <c r="AF158" s="36" t="n">
        <v>3.9</v>
      </c>
      <c r="AG158" s="36" t="n">
        <v>3.8</v>
      </c>
      <c r="AH158" s="36" t="n">
        <v>8.1</v>
      </c>
      <c r="AI158" s="36" t="n">
        <v>10</v>
      </c>
      <c r="AJ158" s="36" t="n">
        <v>4.5</v>
      </c>
      <c r="AK158" s="36" t="n">
        <v>4.4</v>
      </c>
      <c r="AL158" s="36" t="s">
        <v>1730</v>
      </c>
      <c r="AM158" s="36" t="n">
        <v>3.6</v>
      </c>
      <c r="AN158" s="36" t="n">
        <v>6.5</v>
      </c>
      <c r="AO158" s="36" t="n">
        <v>3.6</v>
      </c>
      <c r="AP158" s="36" t="n">
        <v>3.8</v>
      </c>
      <c r="AQ158" s="36" t="n">
        <v>5.7</v>
      </c>
      <c r="AR158" s="36" t="n">
        <v>2.4</v>
      </c>
      <c r="AS158" s="36" t="n">
        <v>4.2</v>
      </c>
      <c r="AT158" s="36" t="n">
        <v>6.1</v>
      </c>
      <c r="AU158" s="36" t="n">
        <v>6.1</v>
      </c>
      <c r="AV158" s="36" t="n">
        <v>3.8</v>
      </c>
      <c r="AW158" s="36" t="s">
        <v>1730</v>
      </c>
      <c r="AX158" s="36" t="n">
        <v>7.2</v>
      </c>
      <c r="AY158" s="36" t="n">
        <v>6.5</v>
      </c>
      <c r="AZ158" s="36" t="n">
        <v>3.8</v>
      </c>
      <c r="BA158" s="36" t="n">
        <v>7.8</v>
      </c>
      <c r="BB158" s="36" t="n">
        <v>6.9</v>
      </c>
      <c r="BC158" s="36" t="n">
        <v>5.7</v>
      </c>
      <c r="BD158" s="36" t="n">
        <v>2.5</v>
      </c>
      <c r="BE158" s="36" t="n">
        <v>6.2</v>
      </c>
      <c r="BF158" s="36" t="n">
        <v>6.8</v>
      </c>
      <c r="BG158" s="36" t="n">
        <v>5.6</v>
      </c>
      <c r="BH158" s="36" t="s">
        <v>1730</v>
      </c>
      <c r="BI158" s="36" t="n">
        <v>4.2</v>
      </c>
      <c r="BJ158" s="36" t="n">
        <v>9.800000000000001</v>
      </c>
      <c r="BK158" s="36" t="n">
        <v>9.1</v>
      </c>
      <c r="BL158" s="36" t="s">
        <v>1730</v>
      </c>
      <c r="BM158" s="36" t="n">
        <v>4.4</v>
      </c>
      <c r="BN158" s="36" t="s">
        <v>1730</v>
      </c>
      <c r="BO158" s="36" t="s">
        <v>1730</v>
      </c>
      <c r="BP158" s="36" t="s">
        <v>2210</v>
      </c>
      <c r="BQ158" s="36" t="s">
        <v>2183</v>
      </c>
      <c r="BR158" s="36" t="s">
        <v>2334</v>
      </c>
      <c r="BS158" s="36" t="s">
        <v>2334</v>
      </c>
      <c r="BT158" s="36" t="s">
        <v>2335</v>
      </c>
      <c r="BU158" s="36" t="s">
        <v>2336</v>
      </c>
      <c r="BV158" s="36" t="n">
        <v>4138</v>
      </c>
      <c r="BW158" s="36" t="s">
        <v>121</v>
      </c>
      <c r="BX158" s="36" t="s">
        <v>1815</v>
      </c>
      <c r="BY158" s="36" t="s">
        <v>1735</v>
      </c>
    </row>
    <row r="159" spans="1:77">
      <c r="A159" s="36" t="n">
        <v>426412</v>
      </c>
      <c r="B159" s="36" t="s">
        <v>2337</v>
      </c>
      <c r="C159" s="36" t="s">
        <v>2338</v>
      </c>
      <c r="D159" s="36">
        <f>VLOOKUP(C159,原始数据!$A$4:$B$133,2,0)</f>
        <v/>
      </c>
      <c r="E159" s="179" t="s">
        <v>1826</v>
      </c>
      <c r="F159" s="36" t="s">
        <v>1730</v>
      </c>
      <c r="G159" s="36" t="n">
        <v>6.5</v>
      </c>
      <c r="H159" s="36" t="n">
        <v>6.2</v>
      </c>
      <c r="I159" s="36" t="s">
        <v>1730</v>
      </c>
      <c r="J159" s="36" t="n">
        <v>5.3</v>
      </c>
      <c r="K159" s="36" t="n">
        <v>1.3</v>
      </c>
      <c r="L159" s="36" t="n">
        <v>4</v>
      </c>
      <c r="M159" s="36" t="n">
        <v>1</v>
      </c>
      <c r="N159" s="36" t="n">
        <v>6.6</v>
      </c>
      <c r="O159" s="36" t="n">
        <v>9.5</v>
      </c>
      <c r="P159" s="36" t="n">
        <v>10</v>
      </c>
      <c r="Q159" s="36" t="n">
        <v>6.9</v>
      </c>
      <c r="R159" s="36" t="n">
        <v>8.1</v>
      </c>
      <c r="S159" s="36" t="s">
        <v>1730</v>
      </c>
      <c r="T159" s="36" t="s">
        <v>1730</v>
      </c>
      <c r="U159" s="36" t="n">
        <v>7.2</v>
      </c>
      <c r="V159" s="36" t="n">
        <v>9.4</v>
      </c>
      <c r="W159" s="36" t="n">
        <v>7.8</v>
      </c>
      <c r="X159" s="36" t="s">
        <v>1730</v>
      </c>
      <c r="Y159" s="36" t="s">
        <v>1730</v>
      </c>
      <c r="Z159" s="36" t="n">
        <v>4.8</v>
      </c>
      <c r="AA159" s="36" t="n">
        <v>7.5</v>
      </c>
      <c r="AB159" s="36" t="n">
        <v>7.3</v>
      </c>
      <c r="AC159" s="36" t="n">
        <v>8.6</v>
      </c>
      <c r="AD159" s="36" t="n">
        <v>9.5</v>
      </c>
      <c r="AE159" s="36" t="n">
        <v>7.6</v>
      </c>
      <c r="AF159" s="36" t="n">
        <v>6.6</v>
      </c>
      <c r="AG159" s="36" t="n">
        <v>5.5</v>
      </c>
      <c r="AH159" s="36" t="n">
        <v>9.1</v>
      </c>
      <c r="AI159" s="36" t="n">
        <v>9</v>
      </c>
      <c r="AJ159" s="36" t="n">
        <v>6.4</v>
      </c>
      <c r="AK159" s="36" t="n">
        <v>9.300000000000001</v>
      </c>
      <c r="AL159" s="36" t="s">
        <v>1730</v>
      </c>
      <c r="AM159" s="36" t="n">
        <v>9.5</v>
      </c>
      <c r="AN159" s="36" t="n">
        <v>6.5</v>
      </c>
      <c r="AO159" s="36" t="n">
        <v>8.9</v>
      </c>
      <c r="AP159" s="36" t="n">
        <v>4.8</v>
      </c>
      <c r="AQ159" s="36" t="n">
        <v>8.9</v>
      </c>
      <c r="AR159" s="36" t="n">
        <v>8.300000000000001</v>
      </c>
      <c r="AS159" s="36" t="n">
        <v>4.3</v>
      </c>
      <c r="AT159" s="36" t="n">
        <v>8.1</v>
      </c>
      <c r="AU159" s="36" t="n">
        <v>7.8</v>
      </c>
      <c r="AV159" s="36" t="n">
        <v>2.1</v>
      </c>
      <c r="AW159" s="36" t="s">
        <v>1730</v>
      </c>
      <c r="AX159" s="36" t="n">
        <v>10</v>
      </c>
      <c r="AY159" s="36" t="n">
        <v>4.8</v>
      </c>
      <c r="AZ159" s="36" t="n">
        <v>6.2</v>
      </c>
      <c r="BA159" s="36" t="n">
        <v>8.9</v>
      </c>
      <c r="BB159" s="36" t="n">
        <v>9.699999999999999</v>
      </c>
      <c r="BC159" s="36" t="n">
        <v>2.3</v>
      </c>
      <c r="BD159" s="36" t="n">
        <v>6.3</v>
      </c>
      <c r="BE159" s="36" t="n">
        <v>8.4</v>
      </c>
      <c r="BF159" s="36" t="n">
        <v>8</v>
      </c>
      <c r="BG159" s="36" t="n">
        <v>8.5</v>
      </c>
      <c r="BH159" s="36" t="s">
        <v>1730</v>
      </c>
      <c r="BI159" s="36" t="n">
        <v>9</v>
      </c>
      <c r="BJ159" s="36" t="n">
        <v>4.8</v>
      </c>
      <c r="BK159" s="36" t="n">
        <v>8.6</v>
      </c>
      <c r="BL159" s="36" t="s">
        <v>1730</v>
      </c>
      <c r="BM159" s="36" t="n">
        <v>9.5</v>
      </c>
      <c r="BN159" s="36" t="s">
        <v>1730</v>
      </c>
      <c r="BO159" s="36" t="s">
        <v>1730</v>
      </c>
      <c r="BP159" s="36" t="s">
        <v>1770</v>
      </c>
      <c r="BQ159" s="36" t="s">
        <v>2182</v>
      </c>
      <c r="BR159" s="36" t="s">
        <v>2339</v>
      </c>
      <c r="BS159" s="36" t="s">
        <v>2339</v>
      </c>
      <c r="BT159" s="36" t="s">
        <v>2340</v>
      </c>
      <c r="BU159" s="36" t="s">
        <v>2341</v>
      </c>
      <c r="BV159" s="36" t="n">
        <v>3769</v>
      </c>
      <c r="BW159" s="36" t="s">
        <v>177</v>
      </c>
      <c r="BX159" s="36" t="s">
        <v>1798</v>
      </c>
      <c r="BY159" s="36" t="s">
        <v>1770</v>
      </c>
    </row>
    <row r="160" spans="1:77">
      <c r="A160" s="36" t="n">
        <v>426412</v>
      </c>
      <c r="B160" s="36" t="s">
        <v>2342</v>
      </c>
      <c r="C160" s="36" t="s">
        <v>2343</v>
      </c>
      <c r="D160" s="36">
        <f>VLOOKUP(C160,原始数据!$A$4:$B$133,2,0)</f>
        <v/>
      </c>
      <c r="E160" s="179" t="s">
        <v>2344</v>
      </c>
      <c r="F160" s="36" t="s">
        <v>1730</v>
      </c>
      <c r="G160" s="36" t="n">
        <v>10</v>
      </c>
      <c r="H160" s="36" t="n">
        <v>5.3</v>
      </c>
      <c r="I160" s="36" t="s">
        <v>1730</v>
      </c>
      <c r="J160" s="36" t="n">
        <v>6.2</v>
      </c>
      <c r="K160" s="36" t="n">
        <v>2.5</v>
      </c>
      <c r="L160" s="36" t="n">
        <v>7.5</v>
      </c>
      <c r="M160" s="36" t="n">
        <v>1</v>
      </c>
      <c r="N160" s="36" t="n">
        <v>8.4</v>
      </c>
      <c r="O160" s="36" t="n">
        <v>4.7</v>
      </c>
      <c r="P160" s="36" t="n">
        <v>10</v>
      </c>
      <c r="Q160" s="36" t="n">
        <v>6.9</v>
      </c>
      <c r="R160" s="36" t="n">
        <v>3.4</v>
      </c>
      <c r="S160" s="36" t="s">
        <v>1730</v>
      </c>
      <c r="T160" s="36" t="s">
        <v>1730</v>
      </c>
      <c r="U160" s="36" t="n">
        <v>4</v>
      </c>
      <c r="V160" s="36" t="n">
        <v>6.8</v>
      </c>
      <c r="W160" s="36" t="n">
        <v>3.7</v>
      </c>
      <c r="X160" s="36" t="s">
        <v>1730</v>
      </c>
      <c r="Y160" s="36" t="s">
        <v>1730</v>
      </c>
      <c r="Z160" s="36" t="n">
        <v>8.199999999999999</v>
      </c>
      <c r="AA160" s="36" t="n">
        <v>5.7</v>
      </c>
      <c r="AB160" s="36" t="n">
        <v>4.5</v>
      </c>
      <c r="AC160" s="36" t="n">
        <v>3.8</v>
      </c>
      <c r="AD160" s="36" t="n">
        <v>6.4</v>
      </c>
      <c r="AE160" s="36" t="n">
        <v>2.8</v>
      </c>
      <c r="AF160" s="36" t="n">
        <v>3.9</v>
      </c>
      <c r="AG160" s="36" t="n">
        <v>5.5</v>
      </c>
      <c r="AH160" s="36" t="n">
        <v>8.1</v>
      </c>
      <c r="AI160" s="36" t="n">
        <v>10</v>
      </c>
      <c r="AJ160" s="36" t="n">
        <v>8.4</v>
      </c>
      <c r="AK160" s="36" t="n">
        <v>5.6</v>
      </c>
      <c r="AL160" s="36" t="s">
        <v>1730</v>
      </c>
      <c r="AM160" s="36" t="n">
        <v>4.2</v>
      </c>
      <c r="AN160" s="36" t="n">
        <v>10</v>
      </c>
      <c r="AO160" s="36" t="n">
        <v>3</v>
      </c>
      <c r="AP160" s="36" t="n">
        <v>5.6</v>
      </c>
      <c r="AQ160" s="36" t="n">
        <v>9</v>
      </c>
      <c r="AR160" s="36" t="n">
        <v>8.300000000000001</v>
      </c>
      <c r="AS160" s="36" t="n">
        <v>2</v>
      </c>
      <c r="AT160" s="36" t="n">
        <v>3.4</v>
      </c>
      <c r="AU160" s="36" t="n">
        <v>8.800000000000001</v>
      </c>
      <c r="AV160" s="36" t="n">
        <v>6.1</v>
      </c>
      <c r="AW160" s="36" t="s">
        <v>1730</v>
      </c>
      <c r="AX160" s="36" t="n">
        <v>8.699999999999999</v>
      </c>
      <c r="AY160" s="36" t="n">
        <v>8.199999999999999</v>
      </c>
      <c r="AZ160" s="36" t="n">
        <v>5</v>
      </c>
      <c r="BA160" s="36" t="n">
        <v>9.5</v>
      </c>
      <c r="BB160" s="36" t="n">
        <v>9.699999999999999</v>
      </c>
      <c r="BC160" s="36" t="n">
        <v>9.199999999999999</v>
      </c>
      <c r="BD160" s="36" t="n">
        <v>4.4</v>
      </c>
      <c r="BE160" s="36" t="n">
        <v>1.8</v>
      </c>
      <c r="BF160" s="36" t="n">
        <v>3.2</v>
      </c>
      <c r="BG160" s="36" t="n">
        <v>5</v>
      </c>
      <c r="BH160" s="36" t="s">
        <v>1730</v>
      </c>
      <c r="BI160" s="36" t="n">
        <v>7.4</v>
      </c>
      <c r="BJ160" s="36" t="n">
        <v>8.1</v>
      </c>
      <c r="BK160" s="36" t="n">
        <v>9.4</v>
      </c>
      <c r="BL160" s="36" t="s">
        <v>1730</v>
      </c>
      <c r="BM160" s="36" t="n">
        <v>5.2</v>
      </c>
      <c r="BN160" s="36" t="s">
        <v>1730</v>
      </c>
      <c r="BO160" s="36" t="s">
        <v>1730</v>
      </c>
      <c r="BP160" s="36" t="s">
        <v>2222</v>
      </c>
      <c r="BQ160" s="36" t="s">
        <v>2190</v>
      </c>
      <c r="BR160" s="36" t="s">
        <v>2345</v>
      </c>
      <c r="BS160" s="36" t="s">
        <v>2345</v>
      </c>
      <c r="BT160" s="36" t="s">
        <v>2346</v>
      </c>
      <c r="BU160" s="36" t="s">
        <v>2347</v>
      </c>
      <c r="BV160" s="36" t="n">
        <v>4889</v>
      </c>
      <c r="BW160" s="36" t="s">
        <v>121</v>
      </c>
      <c r="BX160" s="36" t="s">
        <v>1775</v>
      </c>
      <c r="BY160" s="36" t="s">
        <v>1798</v>
      </c>
    </row>
    <row r="161" spans="1:77">
      <c r="A161" s="36" t="n">
        <v>426412</v>
      </c>
      <c r="B161" s="36" t="s">
        <v>2348</v>
      </c>
      <c r="C161" s="36" t="s">
        <v>2349</v>
      </c>
      <c r="D161" s="36">
        <f>VLOOKUP(C161,原始数据!$A$4:$B$133,2,0)</f>
        <v/>
      </c>
      <c r="E161" s="179" t="s">
        <v>1935</v>
      </c>
      <c r="F161" s="36" t="s">
        <v>1730</v>
      </c>
      <c r="G161" s="36" t="n">
        <v>10</v>
      </c>
      <c r="H161" s="36" t="n">
        <v>6.2</v>
      </c>
      <c r="I161" s="36" t="s">
        <v>1730</v>
      </c>
      <c r="J161" s="36" t="n">
        <v>8</v>
      </c>
      <c r="K161" s="36" t="n">
        <v>5.4</v>
      </c>
      <c r="L161" s="36" t="n">
        <v>5.8</v>
      </c>
      <c r="M161" s="36" t="n">
        <v>5.1</v>
      </c>
      <c r="N161" s="36" t="n">
        <v>6.6</v>
      </c>
      <c r="O161" s="36" t="n">
        <v>5.9</v>
      </c>
      <c r="P161" s="36" t="n">
        <v>10</v>
      </c>
      <c r="Q161" s="36" t="n">
        <v>3.2</v>
      </c>
      <c r="R161" s="36" t="n">
        <v>4.4</v>
      </c>
      <c r="S161" s="36" t="s">
        <v>1730</v>
      </c>
      <c r="T161" s="36" t="s">
        <v>1730</v>
      </c>
      <c r="U161" s="36" t="n">
        <v>3.3</v>
      </c>
      <c r="V161" s="36" t="n">
        <v>6.2</v>
      </c>
      <c r="W161" s="36" t="n">
        <v>5.9</v>
      </c>
      <c r="X161" s="36" t="s">
        <v>1730</v>
      </c>
      <c r="Y161" s="36" t="s">
        <v>1730</v>
      </c>
      <c r="Z161" s="36" t="n">
        <v>6.6</v>
      </c>
      <c r="AA161" s="36" t="n">
        <v>4</v>
      </c>
      <c r="AB161" s="36" t="n">
        <v>4.5</v>
      </c>
      <c r="AC161" s="36" t="n">
        <v>4.8</v>
      </c>
      <c r="AD161" s="36" t="n">
        <v>5.8</v>
      </c>
      <c r="AE161" s="36" t="n">
        <v>4.2</v>
      </c>
      <c r="AF161" s="36" t="n">
        <v>3.9</v>
      </c>
      <c r="AG161" s="36" t="n">
        <v>2.1</v>
      </c>
      <c r="AH161" s="36" t="n">
        <v>8.1</v>
      </c>
      <c r="AI161" s="36" t="n">
        <v>10</v>
      </c>
      <c r="AJ161" s="36" t="n">
        <v>4.5</v>
      </c>
      <c r="AK161" s="36" t="n">
        <v>8</v>
      </c>
      <c r="AL161" s="36" t="s">
        <v>1730</v>
      </c>
      <c r="AM161" s="36" t="n">
        <v>5.9</v>
      </c>
      <c r="AN161" s="36" t="n">
        <v>6.5</v>
      </c>
      <c r="AO161" s="36" t="n">
        <v>5.4</v>
      </c>
      <c r="AP161" s="36" t="n">
        <v>4.1</v>
      </c>
      <c r="AQ161" s="36" t="n">
        <v>3.8</v>
      </c>
      <c r="AR161" s="36" t="n">
        <v>6.3</v>
      </c>
      <c r="AS161" s="36" t="n">
        <v>3</v>
      </c>
      <c r="AT161" s="36" t="n">
        <v>5.4</v>
      </c>
      <c r="AU161" s="36" t="n">
        <v>3.7</v>
      </c>
      <c r="AV161" s="36" t="n">
        <v>2.1</v>
      </c>
      <c r="AW161" s="36" t="s">
        <v>1730</v>
      </c>
      <c r="AX161" s="36" t="n">
        <v>7.5</v>
      </c>
      <c r="AY161" s="36" t="n">
        <v>4.8</v>
      </c>
      <c r="AZ161" s="36" t="n">
        <v>3.8</v>
      </c>
      <c r="BA161" s="36" t="n">
        <v>8.4</v>
      </c>
      <c r="BB161" s="36" t="n">
        <v>6.3</v>
      </c>
      <c r="BC161" s="36" t="n">
        <v>4</v>
      </c>
      <c r="BD161" s="36" t="n">
        <v>8.199999999999999</v>
      </c>
      <c r="BE161" s="36" t="n">
        <v>4</v>
      </c>
      <c r="BF161" s="36" t="n">
        <v>5</v>
      </c>
      <c r="BG161" s="36" t="n">
        <v>5.6</v>
      </c>
      <c r="BH161" s="36" t="s">
        <v>1730</v>
      </c>
      <c r="BI161" s="36" t="n">
        <v>5.2</v>
      </c>
      <c r="BJ161" s="36" t="n">
        <v>1.4</v>
      </c>
      <c r="BK161" s="36" t="n">
        <v>7.6</v>
      </c>
      <c r="BL161" s="36" t="s">
        <v>1730</v>
      </c>
      <c r="BM161" s="36" t="n">
        <v>7.3</v>
      </c>
      <c r="BN161" s="36" t="s">
        <v>1730</v>
      </c>
      <c r="BO161" s="36" t="s">
        <v>1730</v>
      </c>
      <c r="BP161" s="36" t="s">
        <v>1734</v>
      </c>
      <c r="BQ161" s="36" t="s">
        <v>1775</v>
      </c>
      <c r="BR161" s="36" t="s">
        <v>2350</v>
      </c>
      <c r="BS161" s="36" t="s">
        <v>2350</v>
      </c>
      <c r="BT161" s="36" t="s">
        <v>2351</v>
      </c>
      <c r="BU161" s="36" t="s">
        <v>2352</v>
      </c>
      <c r="BV161" s="36" t="n">
        <v>5574</v>
      </c>
      <c r="BW161" s="36" t="s">
        <v>121</v>
      </c>
      <c r="BX161" s="36" t="s">
        <v>1764</v>
      </c>
      <c r="BY161" s="36" t="s">
        <v>1905</v>
      </c>
    </row>
    <row r="162" spans="1:77">
      <c r="A162" s="36" t="n">
        <v>426412</v>
      </c>
      <c r="B162" s="36" t="s">
        <v>2353</v>
      </c>
      <c r="C162" s="36" t="s">
        <v>2354</v>
      </c>
      <c r="D162" s="36">
        <f>VLOOKUP(C162,原始数据!$A$4:$B$133,2,0)</f>
        <v/>
      </c>
      <c r="E162" s="179" t="s">
        <v>2355</v>
      </c>
      <c r="F162" s="36" t="s">
        <v>1730</v>
      </c>
      <c r="G162" s="36" t="n">
        <v>10</v>
      </c>
      <c r="H162" s="36" t="n">
        <v>4.4</v>
      </c>
      <c r="I162" s="36" t="s">
        <v>1730</v>
      </c>
      <c r="J162" s="36" t="n">
        <v>6.2</v>
      </c>
      <c r="K162" s="36" t="n">
        <v>2.5</v>
      </c>
      <c r="L162" s="36" t="n">
        <v>5.8</v>
      </c>
      <c r="M162" s="36" t="n">
        <v>5.1</v>
      </c>
      <c r="N162" s="36" t="n">
        <v>3</v>
      </c>
      <c r="O162" s="36" t="n">
        <v>6.5</v>
      </c>
      <c r="P162" s="36" t="n">
        <v>10</v>
      </c>
      <c r="Q162" s="36" t="n">
        <v>6.9</v>
      </c>
      <c r="R162" s="36" t="n">
        <v>2.5</v>
      </c>
      <c r="S162" s="36" t="s">
        <v>1730</v>
      </c>
      <c r="T162" s="36" t="s">
        <v>1730</v>
      </c>
      <c r="U162" s="36" t="n">
        <v>1.7</v>
      </c>
      <c r="V162" s="36" t="n">
        <v>6.8</v>
      </c>
      <c r="W162" s="36" t="n">
        <v>4</v>
      </c>
      <c r="X162" s="36" t="s">
        <v>1730</v>
      </c>
      <c r="Y162" s="36" t="s">
        <v>1730</v>
      </c>
      <c r="Z162" s="36" t="n">
        <v>3.7</v>
      </c>
      <c r="AA162" s="36" t="n">
        <v>2.3</v>
      </c>
      <c r="AB162" s="36" t="n">
        <v>4.5</v>
      </c>
      <c r="AC162" s="36" t="n">
        <v>4.1</v>
      </c>
      <c r="AD162" s="36" t="n">
        <v>5.2</v>
      </c>
      <c r="AE162" s="36" t="n">
        <v>3.5</v>
      </c>
      <c r="AF162" s="36" t="n">
        <v>3.9</v>
      </c>
      <c r="AG162" s="36" t="n">
        <v>5.5</v>
      </c>
      <c r="AH162" s="36" t="n">
        <v>8.1</v>
      </c>
      <c r="AI162" s="36" t="n">
        <v>10</v>
      </c>
      <c r="AJ162" s="36" t="n">
        <v>2.5</v>
      </c>
      <c r="AK162" s="36" t="n">
        <v>5.6</v>
      </c>
      <c r="AL162" s="36" t="s">
        <v>1730</v>
      </c>
      <c r="AM162" s="36" t="n">
        <v>5.4</v>
      </c>
      <c r="AN162" s="36" t="n">
        <v>6.5</v>
      </c>
      <c r="AO162" s="36" t="n">
        <v>3.6</v>
      </c>
      <c r="AP162" s="36" t="n">
        <v>1</v>
      </c>
      <c r="AQ162" s="36" t="n">
        <v>5.5</v>
      </c>
      <c r="AR162" s="36" t="n">
        <v>8.300000000000001</v>
      </c>
      <c r="AS162" s="36" t="n">
        <v>4.3</v>
      </c>
      <c r="AT162" s="36" t="n">
        <v>6.1</v>
      </c>
      <c r="AU162" s="36" t="n">
        <v>7.3</v>
      </c>
      <c r="AV162" s="36" t="n">
        <v>1.5</v>
      </c>
      <c r="AW162" s="36" t="s">
        <v>1730</v>
      </c>
      <c r="AX162" s="36" t="n">
        <v>8.800000000000001</v>
      </c>
      <c r="AY162" s="36" t="n">
        <v>4.8</v>
      </c>
      <c r="AZ162" s="36" t="n">
        <v>5</v>
      </c>
      <c r="BA162" s="36" t="n">
        <v>7.2</v>
      </c>
      <c r="BB162" s="36" t="n">
        <v>8</v>
      </c>
      <c r="BC162" s="36" t="n">
        <v>7.5</v>
      </c>
      <c r="BD162" s="36" t="n">
        <v>2.5</v>
      </c>
      <c r="BE162" s="36" t="n">
        <v>4.7</v>
      </c>
      <c r="BF162" s="36" t="n">
        <v>4.9</v>
      </c>
      <c r="BG162" s="36" t="n">
        <v>5.6</v>
      </c>
      <c r="BH162" s="36" t="s">
        <v>1730</v>
      </c>
      <c r="BI162" s="36" t="n">
        <v>8</v>
      </c>
      <c r="BJ162" s="36" t="n">
        <v>3.1</v>
      </c>
      <c r="BK162" s="36" t="n">
        <v>7.3</v>
      </c>
      <c r="BL162" s="36" t="s">
        <v>1730</v>
      </c>
      <c r="BM162" s="36" t="n">
        <v>5</v>
      </c>
      <c r="BN162" s="36" t="s">
        <v>1730</v>
      </c>
      <c r="BO162" s="36" t="s">
        <v>1730</v>
      </c>
      <c r="BP162" s="36" t="s">
        <v>1764</v>
      </c>
      <c r="BQ162" s="36" t="s">
        <v>1739</v>
      </c>
      <c r="BR162" s="36" t="s">
        <v>2356</v>
      </c>
      <c r="BS162" s="36" t="s">
        <v>2356</v>
      </c>
      <c r="BT162" s="36" t="s">
        <v>2357</v>
      </c>
      <c r="BU162" s="36" t="s">
        <v>2358</v>
      </c>
      <c r="BV162" s="36" t="n">
        <v>6390</v>
      </c>
      <c r="BW162" s="36" t="s">
        <v>121</v>
      </c>
      <c r="BX162" s="36" t="s">
        <v>1775</v>
      </c>
      <c r="BY162" s="36" t="s">
        <v>1735</v>
      </c>
    </row>
    <row r="163" spans="1:77">
      <c r="A163" s="36" t="n">
        <v>426412</v>
      </c>
      <c r="B163" s="36" t="s">
        <v>2359</v>
      </c>
      <c r="C163" s="36" t="s">
        <v>2360</v>
      </c>
      <c r="D163" s="36">
        <f>VLOOKUP(C163,原始数据!$A$4:$B$133,2,0)</f>
        <v/>
      </c>
      <c r="E163" s="179" t="s">
        <v>1741</v>
      </c>
      <c r="F163" s="36" t="s">
        <v>1730</v>
      </c>
      <c r="G163" s="36" t="n">
        <v>6.5</v>
      </c>
      <c r="H163" s="36" t="n">
        <v>8.1</v>
      </c>
      <c r="I163" s="36" t="s">
        <v>1730</v>
      </c>
      <c r="J163" s="36" t="n">
        <v>7.1</v>
      </c>
      <c r="K163" s="36" t="n">
        <v>4.8</v>
      </c>
      <c r="L163" s="36" t="n">
        <v>2.3</v>
      </c>
      <c r="M163" s="36" t="n">
        <v>5.8</v>
      </c>
      <c r="N163" s="36" t="n">
        <v>1.1</v>
      </c>
      <c r="O163" s="36" t="n">
        <v>8.9</v>
      </c>
      <c r="P163" s="36" t="n">
        <v>10</v>
      </c>
      <c r="Q163" s="36" t="n">
        <v>5</v>
      </c>
      <c r="R163" s="36" t="n">
        <v>1.6</v>
      </c>
      <c r="S163" s="36" t="s">
        <v>1730</v>
      </c>
      <c r="T163" s="36" t="s">
        <v>1730</v>
      </c>
      <c r="U163" s="36" t="n">
        <v>5.5</v>
      </c>
      <c r="V163" s="36" t="n">
        <v>4.9</v>
      </c>
      <c r="W163" s="36" t="n">
        <v>7.3</v>
      </c>
      <c r="X163" s="36" t="s">
        <v>1730</v>
      </c>
      <c r="Y163" s="36" t="s">
        <v>1730</v>
      </c>
      <c r="Z163" s="36" t="n">
        <v>2.1</v>
      </c>
      <c r="AA163" s="36" t="n">
        <v>5.7</v>
      </c>
      <c r="AB163" s="36" t="n">
        <v>5.2</v>
      </c>
      <c r="AC163" s="36" t="n">
        <v>8.6</v>
      </c>
      <c r="AD163" s="36" t="n">
        <v>4.6</v>
      </c>
      <c r="AE163" s="36" t="n">
        <v>7.6</v>
      </c>
      <c r="AF163" s="36" t="n">
        <v>3.9</v>
      </c>
      <c r="AG163" s="36" t="n">
        <v>7.2</v>
      </c>
      <c r="AH163" s="36" t="n">
        <v>8.1</v>
      </c>
      <c r="AI163" s="36" t="n">
        <v>10</v>
      </c>
      <c r="AJ163" s="36" t="n">
        <v>6.4</v>
      </c>
      <c r="AK163" s="36" t="n">
        <v>5.6</v>
      </c>
      <c r="AL163" s="36" t="s">
        <v>1730</v>
      </c>
      <c r="AM163" s="36" t="n">
        <v>7.7</v>
      </c>
      <c r="AN163" s="36" t="n">
        <v>8.5</v>
      </c>
      <c r="AO163" s="36" t="n">
        <v>8.9</v>
      </c>
      <c r="AP163" s="36" t="n">
        <v>5.7</v>
      </c>
      <c r="AQ163" s="36" t="n">
        <v>6</v>
      </c>
      <c r="AR163" s="36" t="n">
        <v>6.3</v>
      </c>
      <c r="AS163" s="36" t="n">
        <v>7.5</v>
      </c>
      <c r="AT163" s="36" t="n">
        <v>4.1</v>
      </c>
      <c r="AU163" s="36" t="n">
        <v>8.699999999999999</v>
      </c>
      <c r="AV163" s="36" t="n">
        <v>7.2</v>
      </c>
      <c r="AW163" s="36" t="s">
        <v>1730</v>
      </c>
      <c r="AX163" s="36" t="n">
        <v>9.1</v>
      </c>
      <c r="AY163" s="36" t="n">
        <v>8.199999999999999</v>
      </c>
      <c r="AZ163" s="36" t="n">
        <v>7.4</v>
      </c>
      <c r="BA163" s="36" t="n">
        <v>7.8</v>
      </c>
      <c r="BB163" s="36" t="n">
        <v>6.3</v>
      </c>
      <c r="BC163" s="36" t="n">
        <v>2.3</v>
      </c>
      <c r="BD163" s="36" t="n">
        <v>6.3</v>
      </c>
      <c r="BE163" s="36" t="n">
        <v>8.4</v>
      </c>
      <c r="BF163" s="36" t="n">
        <v>4</v>
      </c>
      <c r="BG163" s="36" t="n">
        <v>6.7</v>
      </c>
      <c r="BH163" s="36" t="s">
        <v>1730</v>
      </c>
      <c r="BI163" s="36" t="n">
        <v>9</v>
      </c>
      <c r="BJ163" s="36" t="n">
        <v>6.5</v>
      </c>
      <c r="BK163" s="36" t="n">
        <v>4.7</v>
      </c>
      <c r="BL163" s="36" t="s">
        <v>1730</v>
      </c>
      <c r="BM163" s="36" t="n">
        <v>7.6</v>
      </c>
      <c r="BN163" s="36" t="s">
        <v>1730</v>
      </c>
      <c r="BO163" s="36" t="s">
        <v>1730</v>
      </c>
      <c r="BP163" s="36" t="s">
        <v>1734</v>
      </c>
      <c r="BQ163" s="36" t="s">
        <v>2193</v>
      </c>
      <c r="BR163" s="36" t="s">
        <v>2361</v>
      </c>
      <c r="BS163" s="36" t="s">
        <v>2361</v>
      </c>
      <c r="BT163" s="36" t="s">
        <v>2362</v>
      </c>
      <c r="BU163" s="36" t="s">
        <v>2363</v>
      </c>
      <c r="BV163" s="36" t="n">
        <v>4111</v>
      </c>
      <c r="BW163" s="36" t="s">
        <v>177</v>
      </c>
      <c r="BX163" s="36" t="s">
        <v>1791</v>
      </c>
      <c r="BY163" s="36" t="s">
        <v>1740</v>
      </c>
    </row>
    <row r="164" spans="1:77">
      <c r="A164" s="36" t="n">
        <v>426412</v>
      </c>
      <c r="B164" s="36" t="s">
        <v>2364</v>
      </c>
      <c r="C164" s="36" t="s">
        <v>2365</v>
      </c>
      <c r="D164" s="36">
        <f>VLOOKUP(C164,原始数据!$A$4:$B$133,2,0)</f>
        <v/>
      </c>
      <c r="E164" s="179" t="s">
        <v>1843</v>
      </c>
      <c r="F164" s="36" t="s">
        <v>1730</v>
      </c>
      <c r="G164" s="36" t="n">
        <v>2.5</v>
      </c>
      <c r="H164" s="36" t="n">
        <v>5.3</v>
      </c>
      <c r="I164" s="36" t="s">
        <v>1730</v>
      </c>
      <c r="J164" s="36" t="n">
        <v>7.1</v>
      </c>
      <c r="K164" s="36" t="n">
        <v>6.6</v>
      </c>
      <c r="L164" s="36" t="n">
        <v>5.8</v>
      </c>
      <c r="M164" s="36" t="n">
        <v>3</v>
      </c>
      <c r="N164" s="36" t="n">
        <v>6.6</v>
      </c>
      <c r="O164" s="36" t="n">
        <v>6.5</v>
      </c>
      <c r="P164" s="36" t="n">
        <v>10</v>
      </c>
      <c r="Q164" s="36" t="n">
        <v>6.9</v>
      </c>
      <c r="R164" s="36" t="n">
        <v>4.4</v>
      </c>
      <c r="S164" s="36" t="s">
        <v>1730</v>
      </c>
      <c r="T164" s="36" t="s">
        <v>1730</v>
      </c>
      <c r="U164" s="36" t="n">
        <v>1.7</v>
      </c>
      <c r="V164" s="36" t="n">
        <v>8.699999999999999</v>
      </c>
      <c r="W164" s="36" t="n">
        <v>7.6</v>
      </c>
      <c r="X164" s="36" t="s">
        <v>1730</v>
      </c>
      <c r="Y164" s="36" t="s">
        <v>1730</v>
      </c>
      <c r="Z164" s="36" t="n">
        <v>7.5</v>
      </c>
      <c r="AA164" s="36" t="n">
        <v>5.7</v>
      </c>
      <c r="AB164" s="36" t="n">
        <v>4.5</v>
      </c>
      <c r="AC164" s="36" t="n">
        <v>4.8</v>
      </c>
      <c r="AD164" s="36" t="n">
        <v>8.300000000000001</v>
      </c>
      <c r="AE164" s="36" t="n">
        <v>4.2</v>
      </c>
      <c r="AF164" s="36" t="n">
        <v>8</v>
      </c>
      <c r="AG164" s="36" t="n">
        <v>8.800000000000001</v>
      </c>
      <c r="AH164" s="36" t="n">
        <v>8.1</v>
      </c>
      <c r="AI164" s="36" t="n">
        <v>6.8</v>
      </c>
      <c r="AJ164" s="36" t="n">
        <v>4.5</v>
      </c>
      <c r="AK164" s="36" t="n">
        <v>9.300000000000001</v>
      </c>
      <c r="AL164" s="36" t="s">
        <v>1730</v>
      </c>
      <c r="AM164" s="36" t="n">
        <v>1.8</v>
      </c>
      <c r="AN164" s="36" t="n">
        <v>6.5</v>
      </c>
      <c r="AO164" s="36" t="n">
        <v>5.4</v>
      </c>
      <c r="AP164" s="36" t="n">
        <v>5.7</v>
      </c>
      <c r="AQ164" s="36" t="n">
        <v>10</v>
      </c>
      <c r="AR164" s="36" t="n">
        <v>8.300000000000001</v>
      </c>
      <c r="AS164" s="36" t="n">
        <v>5.3</v>
      </c>
      <c r="AT164" s="36" t="n">
        <v>2.8</v>
      </c>
      <c r="AU164" s="36" t="n">
        <v>9.4</v>
      </c>
      <c r="AV164" s="36" t="n">
        <v>3.2</v>
      </c>
      <c r="AW164" s="36" t="s">
        <v>1730</v>
      </c>
      <c r="AX164" s="36" t="n">
        <v>8.199999999999999</v>
      </c>
      <c r="AY164" s="36" t="n">
        <v>8.199999999999999</v>
      </c>
      <c r="AZ164" s="36" t="n">
        <v>5</v>
      </c>
      <c r="BA164" s="36" t="n">
        <v>8.9</v>
      </c>
      <c r="BB164" s="36" t="n">
        <v>6.9</v>
      </c>
      <c r="BC164" s="36" t="n">
        <v>5.7</v>
      </c>
      <c r="BD164" s="36" t="n">
        <v>8.199999999999999</v>
      </c>
      <c r="BE164" s="36" t="n">
        <v>4</v>
      </c>
      <c r="BF164" s="36" t="n">
        <v>3.9</v>
      </c>
      <c r="BG164" s="36" t="n">
        <v>6.2</v>
      </c>
      <c r="BH164" s="36" t="s">
        <v>1730</v>
      </c>
      <c r="BI164" s="36" t="n">
        <v>8.5</v>
      </c>
      <c r="BJ164" s="36" t="n">
        <v>8.1</v>
      </c>
      <c r="BK164" s="36" t="n">
        <v>9.199999999999999</v>
      </c>
      <c r="BL164" s="36" t="s">
        <v>1730</v>
      </c>
      <c r="BM164" s="36" t="n">
        <v>7.8</v>
      </c>
      <c r="BN164" s="36" t="s">
        <v>1730</v>
      </c>
      <c r="BO164" s="36" t="s">
        <v>1730</v>
      </c>
      <c r="BP164" s="36" t="s">
        <v>2222</v>
      </c>
      <c r="BQ164" s="36" t="s">
        <v>1815</v>
      </c>
      <c r="BR164" s="36" t="s">
        <v>2366</v>
      </c>
      <c r="BS164" s="36" t="s">
        <v>2366</v>
      </c>
      <c r="BT164" s="36" t="s">
        <v>2367</v>
      </c>
      <c r="BU164" s="36" t="s">
        <v>2368</v>
      </c>
      <c r="BV164" s="36" t="n">
        <v>4609</v>
      </c>
      <c r="BW164" s="36" t="s">
        <v>177</v>
      </c>
      <c r="BX164" s="36" t="s">
        <v>1791</v>
      </c>
      <c r="BY164" s="36" t="s">
        <v>1750</v>
      </c>
    </row>
    <row r="165" spans="1:77">
      <c r="A165" s="36" t="n">
        <v>426412</v>
      </c>
      <c r="B165" s="36" t="s">
        <v>2369</v>
      </c>
      <c r="C165" s="36" t="s">
        <v>2370</v>
      </c>
      <c r="D165" s="36">
        <f>VLOOKUP(C165,原始数据!$A$4:$B$133,2,0)</f>
        <v/>
      </c>
      <c r="E165" s="179" t="s">
        <v>1880</v>
      </c>
      <c r="F165" s="36" t="s">
        <v>1730</v>
      </c>
      <c r="G165" s="36" t="n">
        <v>10</v>
      </c>
      <c r="H165" s="36" t="n">
        <v>8.1</v>
      </c>
      <c r="I165" s="36" t="s">
        <v>1730</v>
      </c>
      <c r="J165" s="36" t="n">
        <v>9.800000000000001</v>
      </c>
      <c r="K165" s="36" t="n">
        <v>7.2</v>
      </c>
      <c r="L165" s="36" t="n">
        <v>2.3</v>
      </c>
      <c r="M165" s="36" t="n">
        <v>5.1</v>
      </c>
      <c r="N165" s="36" t="n">
        <v>8.4</v>
      </c>
      <c r="O165" s="36" t="n">
        <v>7.1</v>
      </c>
      <c r="P165" s="36" t="n">
        <v>10</v>
      </c>
      <c r="Q165" s="36" t="n">
        <v>6.9</v>
      </c>
      <c r="R165" s="36" t="n">
        <v>9.1</v>
      </c>
      <c r="S165" s="36" t="s">
        <v>1730</v>
      </c>
      <c r="T165" s="36" t="s">
        <v>1730</v>
      </c>
      <c r="U165" s="36" t="n">
        <v>9.6</v>
      </c>
      <c r="V165" s="36" t="n">
        <v>8.699999999999999</v>
      </c>
      <c r="W165" s="36" t="n">
        <v>9.199999999999999</v>
      </c>
      <c r="X165" s="36" t="s">
        <v>1730</v>
      </c>
      <c r="Y165" s="36" t="s">
        <v>1730</v>
      </c>
      <c r="Z165" s="36" t="n">
        <v>6.5</v>
      </c>
      <c r="AA165" s="36" t="n">
        <v>7.5</v>
      </c>
      <c r="AB165" s="36" t="n">
        <v>8</v>
      </c>
      <c r="AC165" s="36" t="n">
        <v>7.9</v>
      </c>
      <c r="AD165" s="36" t="n">
        <v>8.300000000000001</v>
      </c>
      <c r="AE165" s="36" t="n">
        <v>3.5</v>
      </c>
      <c r="AF165" s="36" t="n">
        <v>6.6</v>
      </c>
      <c r="AG165" s="36" t="n">
        <v>7.2</v>
      </c>
      <c r="AH165" s="36" t="n">
        <v>9.1</v>
      </c>
      <c r="AI165" s="36" t="n">
        <v>10</v>
      </c>
      <c r="AJ165" s="36" t="n">
        <v>6.4</v>
      </c>
      <c r="AK165" s="36" t="n">
        <v>5.6</v>
      </c>
      <c r="AL165" s="36" t="s">
        <v>1730</v>
      </c>
      <c r="AM165" s="36" t="n">
        <v>8.9</v>
      </c>
      <c r="AN165" s="36" t="n">
        <v>6.5</v>
      </c>
      <c r="AO165" s="36" t="n">
        <v>7.1</v>
      </c>
      <c r="AP165" s="36" t="n">
        <v>7.9</v>
      </c>
      <c r="AQ165" s="36" t="n">
        <v>6.2</v>
      </c>
      <c r="AR165" s="36" t="n">
        <v>6.3</v>
      </c>
      <c r="AS165" s="36" t="n">
        <v>5.2</v>
      </c>
      <c r="AT165" s="36" t="n">
        <v>8.1</v>
      </c>
      <c r="AU165" s="36" t="n">
        <v>7.3</v>
      </c>
      <c r="AV165" s="36" t="n">
        <v>6.1</v>
      </c>
      <c r="AW165" s="36" t="s">
        <v>1730</v>
      </c>
      <c r="AX165" s="36" t="n">
        <v>9.9</v>
      </c>
      <c r="AY165" s="36" t="n">
        <v>4.8</v>
      </c>
      <c r="AZ165" s="36" t="n">
        <v>6.2</v>
      </c>
      <c r="BA165" s="36" t="n">
        <v>10</v>
      </c>
      <c r="BB165" s="36" t="n">
        <v>8.5</v>
      </c>
      <c r="BC165" s="36" t="n">
        <v>5.7</v>
      </c>
      <c r="BD165" s="36" t="n">
        <v>4.4</v>
      </c>
      <c r="BE165" s="36" t="n">
        <v>6.9</v>
      </c>
      <c r="BF165" s="36" t="n">
        <v>8.1</v>
      </c>
      <c r="BG165" s="36" t="n">
        <v>7.3</v>
      </c>
      <c r="BH165" s="36" t="s">
        <v>1730</v>
      </c>
      <c r="BI165" s="36" t="n">
        <v>8</v>
      </c>
      <c r="BJ165" s="36" t="n">
        <v>3.1</v>
      </c>
      <c r="BK165" s="36" t="n">
        <v>7.9</v>
      </c>
      <c r="BL165" s="36" t="s">
        <v>1730</v>
      </c>
      <c r="BM165" s="36" t="n">
        <v>7.9</v>
      </c>
      <c r="BN165" s="36" t="s">
        <v>1730</v>
      </c>
      <c r="BO165" s="36" t="s">
        <v>1730</v>
      </c>
      <c r="BP165" s="36" t="s">
        <v>1770</v>
      </c>
      <c r="BQ165" s="36" t="s">
        <v>2186</v>
      </c>
      <c r="BR165" s="36" t="s">
        <v>2371</v>
      </c>
      <c r="BS165" s="36" t="s">
        <v>2371</v>
      </c>
      <c r="BT165" s="36" t="s">
        <v>2372</v>
      </c>
      <c r="BU165" s="36" t="s">
        <v>2373</v>
      </c>
      <c r="BV165" s="36" t="n">
        <v>4950</v>
      </c>
      <c r="BW165" s="36" t="s">
        <v>121</v>
      </c>
      <c r="BX165" s="36" t="s">
        <v>1810</v>
      </c>
      <c r="BY165" s="36" t="s">
        <v>1740</v>
      </c>
    </row>
    <row r="166" spans="1:77">
      <c r="A166" s="36" t="n">
        <v>426412</v>
      </c>
      <c r="B166" s="36" t="s">
        <v>2374</v>
      </c>
      <c r="C166" s="36" t="s">
        <v>2375</v>
      </c>
      <c r="D166" s="36">
        <f>VLOOKUP(C166,原始数据!$A$4:$B$133,2,0)</f>
        <v/>
      </c>
      <c r="E166" s="179" t="s">
        <v>1876</v>
      </c>
      <c r="F166" s="36" t="s">
        <v>1730</v>
      </c>
      <c r="G166" s="36" t="n">
        <v>10</v>
      </c>
      <c r="H166" s="36" t="n">
        <v>5.3</v>
      </c>
      <c r="I166" s="36" t="s">
        <v>1730</v>
      </c>
      <c r="J166" s="36" t="n">
        <v>5.3</v>
      </c>
      <c r="K166" s="36" t="n">
        <v>6</v>
      </c>
      <c r="L166" s="36" t="n">
        <v>5.8</v>
      </c>
      <c r="M166" s="36" t="n">
        <v>3</v>
      </c>
      <c r="N166" s="36" t="n">
        <v>8.4</v>
      </c>
      <c r="O166" s="36" t="n">
        <v>5.9</v>
      </c>
      <c r="P166" s="36" t="n">
        <v>10</v>
      </c>
      <c r="Q166" s="36" t="n">
        <v>6.9</v>
      </c>
      <c r="R166" s="36" t="n">
        <v>3.4</v>
      </c>
      <c r="S166" s="36" t="s">
        <v>1730</v>
      </c>
      <c r="T166" s="36" t="s">
        <v>1730</v>
      </c>
      <c r="U166" s="36" t="n">
        <v>2.1</v>
      </c>
      <c r="V166" s="36" t="n">
        <v>6.2</v>
      </c>
      <c r="W166" s="36" t="n">
        <v>5.2</v>
      </c>
      <c r="X166" s="36" t="s">
        <v>1730</v>
      </c>
      <c r="Y166" s="36" t="s">
        <v>1730</v>
      </c>
      <c r="Z166" s="36" t="n">
        <v>10</v>
      </c>
      <c r="AA166" s="36" t="n">
        <v>7.5</v>
      </c>
      <c r="AB166" s="36" t="n">
        <v>5.2</v>
      </c>
      <c r="AC166" s="36" t="n">
        <v>5.5</v>
      </c>
      <c r="AD166" s="36" t="n">
        <v>4</v>
      </c>
      <c r="AE166" s="36" t="n">
        <v>5.5</v>
      </c>
      <c r="AF166" s="36" t="n">
        <v>5.3</v>
      </c>
      <c r="AG166" s="36" t="n">
        <v>7.2</v>
      </c>
      <c r="AH166" s="36" t="n">
        <v>9.1</v>
      </c>
      <c r="AI166" s="36" t="n">
        <v>10</v>
      </c>
      <c r="AJ166" s="36" t="n">
        <v>6.4</v>
      </c>
      <c r="AK166" s="36" t="n">
        <v>5.6</v>
      </c>
      <c r="AL166" s="36" t="s">
        <v>1730</v>
      </c>
      <c r="AM166" s="36" t="n">
        <v>3.6</v>
      </c>
      <c r="AN166" s="36" t="n">
        <v>8.5</v>
      </c>
      <c r="AO166" s="36" t="n">
        <v>5.4</v>
      </c>
      <c r="AP166" s="36" t="n">
        <v>7.3</v>
      </c>
      <c r="AQ166" s="36" t="n">
        <v>3.8</v>
      </c>
      <c r="AR166" s="36" t="n">
        <v>6.3</v>
      </c>
      <c r="AS166" s="36" t="n">
        <v>5.1</v>
      </c>
      <c r="AT166" s="36" t="n">
        <v>7.4</v>
      </c>
      <c r="AU166" s="36" t="n">
        <v>6.7</v>
      </c>
      <c r="AV166" s="36" t="n">
        <v>3.2</v>
      </c>
      <c r="AW166" s="36" t="s">
        <v>1730</v>
      </c>
      <c r="AX166" s="36" t="n">
        <v>8.1</v>
      </c>
      <c r="AY166" s="36" t="n">
        <v>6.5</v>
      </c>
      <c r="AZ166" s="36" t="n">
        <v>8.6</v>
      </c>
      <c r="BA166" s="36" t="n">
        <v>8.9</v>
      </c>
      <c r="BB166" s="36" t="n">
        <v>6.3</v>
      </c>
      <c r="BC166" s="36" t="n">
        <v>9.199999999999999</v>
      </c>
      <c r="BD166" s="36" t="n">
        <v>8.199999999999999</v>
      </c>
      <c r="BE166" s="36" t="n">
        <v>4</v>
      </c>
      <c r="BF166" s="36" t="n">
        <v>6.3</v>
      </c>
      <c r="BG166" s="36" t="n">
        <v>6.2</v>
      </c>
      <c r="BH166" s="36" t="s">
        <v>1730</v>
      </c>
      <c r="BI166" s="36" t="n">
        <v>5.2</v>
      </c>
      <c r="BJ166" s="36" t="n">
        <v>3.1</v>
      </c>
      <c r="BK166" s="36" t="n">
        <v>7.8</v>
      </c>
      <c r="BL166" s="36" t="s">
        <v>1730</v>
      </c>
      <c r="BM166" s="36" t="n">
        <v>5.8</v>
      </c>
      <c r="BN166" s="36" t="s">
        <v>1730</v>
      </c>
      <c r="BO166" s="36" t="s">
        <v>1730</v>
      </c>
      <c r="BP166" s="36" t="s">
        <v>1764</v>
      </c>
      <c r="BQ166" s="36" t="s">
        <v>2184</v>
      </c>
      <c r="BR166" s="36" t="s">
        <v>2376</v>
      </c>
      <c r="BS166" s="36" t="s">
        <v>2376</v>
      </c>
      <c r="BT166" s="36" t="s">
        <v>2377</v>
      </c>
      <c r="BU166" s="36" t="s">
        <v>2378</v>
      </c>
      <c r="BV166" s="36" t="n">
        <v>4037</v>
      </c>
      <c r="BW166" s="36" t="s">
        <v>121</v>
      </c>
      <c r="BX166" s="36" t="s">
        <v>1739</v>
      </c>
      <c r="BY166" s="36" t="s">
        <v>1905</v>
      </c>
    </row>
    <row r="167" spans="1:77">
      <c r="A167" s="36" t="n">
        <v>426412</v>
      </c>
      <c r="B167" s="36" t="s">
        <v>2379</v>
      </c>
      <c r="C167" s="36" t="s">
        <v>2380</v>
      </c>
      <c r="D167" s="36">
        <f>VLOOKUP(C167,原始数据!$A$4:$B$133,2,0)</f>
        <v/>
      </c>
      <c r="E167" s="179" t="s">
        <v>2381</v>
      </c>
      <c r="F167" s="36" t="s">
        <v>1730</v>
      </c>
      <c r="G167" s="36" t="n">
        <v>4.5</v>
      </c>
      <c r="H167" s="36" t="n">
        <v>8.1</v>
      </c>
      <c r="I167" s="36" t="s">
        <v>1730</v>
      </c>
      <c r="J167" s="36" t="n">
        <v>3.4</v>
      </c>
      <c r="K167" s="36" t="n">
        <v>4.8</v>
      </c>
      <c r="L167" s="36" t="n">
        <v>2.3</v>
      </c>
      <c r="M167" s="36" t="n">
        <v>5.1</v>
      </c>
      <c r="N167" s="36" t="n">
        <v>4.8</v>
      </c>
      <c r="O167" s="36" t="n">
        <v>4.1</v>
      </c>
      <c r="P167" s="36" t="n">
        <v>10</v>
      </c>
      <c r="Q167" s="36" t="n">
        <v>8.699999999999999</v>
      </c>
      <c r="R167" s="36" t="n">
        <v>5.3</v>
      </c>
      <c r="S167" s="36" t="s">
        <v>1730</v>
      </c>
      <c r="T167" s="36" t="s">
        <v>1730</v>
      </c>
      <c r="U167" s="36" t="n">
        <v>3.2</v>
      </c>
      <c r="V167" s="36" t="n">
        <v>4.3</v>
      </c>
      <c r="W167" s="36" t="n">
        <v>1.9</v>
      </c>
      <c r="X167" s="36" t="s">
        <v>1730</v>
      </c>
      <c r="Y167" s="36" t="s">
        <v>1730</v>
      </c>
      <c r="Z167" s="36" t="n">
        <v>4.7</v>
      </c>
      <c r="AA167" s="36" t="n">
        <v>4</v>
      </c>
      <c r="AB167" s="36" t="n">
        <v>3.1</v>
      </c>
      <c r="AC167" s="36" t="n">
        <v>1.4</v>
      </c>
      <c r="AD167" s="36" t="n">
        <v>3.4</v>
      </c>
      <c r="AE167" s="36" t="n">
        <v>2.8</v>
      </c>
      <c r="AF167" s="36" t="n">
        <v>3.9</v>
      </c>
      <c r="AG167" s="36" t="n">
        <v>7.2</v>
      </c>
      <c r="AH167" s="36" t="n">
        <v>6.2</v>
      </c>
      <c r="AI167" s="36" t="n">
        <v>5.8</v>
      </c>
      <c r="AJ167" s="36" t="n">
        <v>1</v>
      </c>
      <c r="AK167" s="36" t="n">
        <v>4.4</v>
      </c>
      <c r="AL167" s="36" t="s">
        <v>1730</v>
      </c>
      <c r="AM167" s="36" t="n">
        <v>3.6</v>
      </c>
      <c r="AN167" s="36" t="n">
        <v>2.5</v>
      </c>
      <c r="AO167" s="36" t="n">
        <v>2.4</v>
      </c>
      <c r="AP167" s="36" t="n">
        <v>2</v>
      </c>
      <c r="AQ167" s="36" t="n">
        <v>4.3</v>
      </c>
      <c r="AR167" s="36" t="n">
        <v>4.4</v>
      </c>
      <c r="AS167" s="36" t="n">
        <v>4.8</v>
      </c>
      <c r="AT167" s="36" t="n">
        <v>4.8</v>
      </c>
      <c r="AU167" s="36" t="n">
        <v>5.5</v>
      </c>
      <c r="AV167" s="36" t="n">
        <v>3.2</v>
      </c>
      <c r="AW167" s="36" t="s">
        <v>1730</v>
      </c>
      <c r="AX167" s="36" t="n">
        <v>5.9</v>
      </c>
      <c r="AY167" s="36" t="n">
        <v>4.8</v>
      </c>
      <c r="AZ167" s="36" t="n">
        <v>1</v>
      </c>
      <c r="BA167" s="36" t="n">
        <v>4.4</v>
      </c>
      <c r="BB167" s="36" t="n">
        <v>6.9</v>
      </c>
      <c r="BC167" s="36" t="n">
        <v>5.7</v>
      </c>
      <c r="BD167" s="36" t="n">
        <v>4.4</v>
      </c>
      <c r="BE167" s="36" t="n">
        <v>4</v>
      </c>
      <c r="BF167" s="36" t="n">
        <v>4.1</v>
      </c>
      <c r="BG167" s="36" t="n">
        <v>4.4</v>
      </c>
      <c r="BH167" s="36" t="s">
        <v>1730</v>
      </c>
      <c r="BI167" s="36" t="n">
        <v>3.1</v>
      </c>
      <c r="BJ167" s="36" t="n">
        <v>6.5</v>
      </c>
      <c r="BK167" s="36" t="n">
        <v>2.6</v>
      </c>
      <c r="BL167" s="36" t="s">
        <v>1730</v>
      </c>
      <c r="BM167" s="36" t="n">
        <v>5.7</v>
      </c>
      <c r="BN167" s="36" t="s">
        <v>1730</v>
      </c>
      <c r="BO167" s="36" t="s">
        <v>1730</v>
      </c>
      <c r="BP167" s="36" t="s">
        <v>2192</v>
      </c>
      <c r="BQ167" s="36" t="s">
        <v>1815</v>
      </c>
      <c r="BR167" s="36" t="s">
        <v>2382</v>
      </c>
      <c r="BS167" s="36" t="s">
        <v>2382</v>
      </c>
      <c r="BT167" s="36" t="s">
        <v>2383</v>
      </c>
      <c r="BU167" s="36" t="s">
        <v>2384</v>
      </c>
      <c r="BV167" s="36" t="n">
        <v>3043</v>
      </c>
      <c r="BW167" s="36" t="s">
        <v>121</v>
      </c>
      <c r="BX167" s="36" t="s">
        <v>1775</v>
      </c>
      <c r="BY167" s="36" t="s">
        <v>1750</v>
      </c>
    </row>
    <row r="168" spans="1:77">
      <c r="A168" s="36" t="n">
        <v>426412</v>
      </c>
      <c r="B168" s="36" t="s">
        <v>2385</v>
      </c>
      <c r="C168" s="36" t="s">
        <v>2386</v>
      </c>
      <c r="D168" s="36">
        <f>VLOOKUP(C168,原始数据!$A$4:$B$133,2,0)</f>
        <v/>
      </c>
      <c r="E168" s="179" t="s">
        <v>2387</v>
      </c>
      <c r="F168" s="36" t="s">
        <v>1730</v>
      </c>
      <c r="G168" s="36" t="n">
        <v>2.5</v>
      </c>
      <c r="H168" s="36" t="n">
        <v>6.2</v>
      </c>
      <c r="I168" s="36" t="s">
        <v>1730</v>
      </c>
      <c r="J168" s="36" t="n">
        <v>8</v>
      </c>
      <c r="K168" s="36" t="n">
        <v>6.6</v>
      </c>
      <c r="L168" s="36" t="n">
        <v>1</v>
      </c>
      <c r="M168" s="36" t="n">
        <v>1.5</v>
      </c>
      <c r="N168" s="36" t="n">
        <v>4.8</v>
      </c>
      <c r="O168" s="36" t="n">
        <v>7.1</v>
      </c>
      <c r="P168" s="36" t="n">
        <v>6.5</v>
      </c>
      <c r="Q168" s="36" t="n">
        <v>1.4</v>
      </c>
      <c r="R168" s="36" t="n">
        <v>3.4</v>
      </c>
      <c r="S168" s="36" t="s">
        <v>1730</v>
      </c>
      <c r="T168" s="36" t="s">
        <v>1730</v>
      </c>
      <c r="U168" s="36" t="n">
        <v>1.6</v>
      </c>
      <c r="V168" s="36" t="n">
        <v>4.3</v>
      </c>
      <c r="W168" s="36" t="n">
        <v>6.7</v>
      </c>
      <c r="X168" s="36" t="s">
        <v>1730</v>
      </c>
      <c r="Y168" s="36" t="s">
        <v>1730</v>
      </c>
      <c r="Z168" s="36" t="n">
        <v>2</v>
      </c>
      <c r="AA168" s="36" t="n">
        <v>1</v>
      </c>
      <c r="AB168" s="36" t="n">
        <v>5.9</v>
      </c>
      <c r="AC168" s="36" t="n">
        <v>4.1</v>
      </c>
      <c r="AD168" s="36" t="n">
        <v>4.6</v>
      </c>
      <c r="AE168" s="36" t="n">
        <v>1.4</v>
      </c>
      <c r="AF168" s="36" t="n">
        <v>5.3</v>
      </c>
      <c r="AG168" s="36" t="n">
        <v>3.8</v>
      </c>
      <c r="AH168" s="36" t="n">
        <v>5.3</v>
      </c>
      <c r="AI168" s="36" t="n">
        <v>3.9</v>
      </c>
      <c r="AJ168" s="36" t="n">
        <v>6.4</v>
      </c>
      <c r="AK168" s="36" t="n">
        <v>6.8</v>
      </c>
      <c r="AL168" s="36" t="s">
        <v>1730</v>
      </c>
      <c r="AM168" s="36" t="n">
        <v>4.8</v>
      </c>
      <c r="AN168" s="36" t="n">
        <v>4.5</v>
      </c>
      <c r="AO168" s="36" t="n">
        <v>5.4</v>
      </c>
      <c r="AP168" s="36" t="n">
        <v>4.2</v>
      </c>
      <c r="AQ168" s="36" t="n">
        <v>1</v>
      </c>
      <c r="AR168" s="36" t="n">
        <v>2.4</v>
      </c>
      <c r="AS168" s="36" t="n">
        <v>1</v>
      </c>
      <c r="AT168" s="36" t="n">
        <v>7.4</v>
      </c>
      <c r="AU168" s="36" t="n">
        <v>3.3</v>
      </c>
      <c r="AV168" s="36" t="n">
        <v>1</v>
      </c>
      <c r="AW168" s="36" t="s">
        <v>1730</v>
      </c>
      <c r="AX168" s="36" t="n">
        <v>6.7</v>
      </c>
      <c r="AY168" s="36" t="n">
        <v>4.8</v>
      </c>
      <c r="AZ168" s="36" t="n">
        <v>3.8</v>
      </c>
      <c r="BA168" s="36" t="n">
        <v>7.2</v>
      </c>
      <c r="BB168" s="36" t="n">
        <v>6.3</v>
      </c>
      <c r="BC168" s="36" t="n">
        <v>2.3</v>
      </c>
      <c r="BD168" s="36" t="n">
        <v>2.5</v>
      </c>
      <c r="BE168" s="36" t="n">
        <v>4.7</v>
      </c>
      <c r="BF168" s="36" t="n">
        <v>6.6</v>
      </c>
      <c r="BG168" s="36" t="n">
        <v>3.8</v>
      </c>
      <c r="BH168" s="36" t="s">
        <v>1730</v>
      </c>
      <c r="BI168" s="36" t="n">
        <v>6.3</v>
      </c>
      <c r="BJ168" s="36" t="n">
        <v>1.4</v>
      </c>
      <c r="BK168" s="36" t="n">
        <v>3.4</v>
      </c>
      <c r="BL168" s="36" t="s">
        <v>1730</v>
      </c>
      <c r="BM168" s="36" t="n">
        <v>5.7</v>
      </c>
      <c r="BN168" s="36" t="s">
        <v>1730</v>
      </c>
      <c r="BO168" s="36" t="s">
        <v>1730</v>
      </c>
      <c r="BP168" s="36" t="s">
        <v>2210</v>
      </c>
      <c r="BQ168" s="36" t="s">
        <v>2184</v>
      </c>
      <c r="BR168" s="36" t="s">
        <v>2388</v>
      </c>
      <c r="BS168" s="36" t="s">
        <v>2388</v>
      </c>
      <c r="BT168" s="36" t="s">
        <v>2389</v>
      </c>
      <c r="BU168" s="36" t="s">
        <v>2390</v>
      </c>
      <c r="BV168" s="36" t="n">
        <v>1985</v>
      </c>
      <c r="BW168" s="36" t="s">
        <v>335</v>
      </c>
      <c r="BX168" s="36" t="s">
        <v>1745</v>
      </c>
      <c r="BY168" s="36" t="s">
        <v>1972</v>
      </c>
    </row>
    <row r="169" spans="1:77">
      <c r="A169" s="36" t="n">
        <v>426412</v>
      </c>
      <c r="B169" s="36" t="s">
        <v>2391</v>
      </c>
      <c r="C169" s="36" t="s">
        <v>2392</v>
      </c>
      <c r="D169" s="36">
        <f>VLOOKUP(C169,原始数据!$A$4:$B$133,2,0)</f>
        <v/>
      </c>
      <c r="E169" s="179" t="s">
        <v>1803</v>
      </c>
      <c r="F169" s="36" t="s">
        <v>1730</v>
      </c>
      <c r="G169" s="36" t="n">
        <v>4.5</v>
      </c>
      <c r="H169" s="36" t="n">
        <v>5.3</v>
      </c>
      <c r="I169" s="36" t="s">
        <v>1730</v>
      </c>
      <c r="J169" s="36" t="n">
        <v>8.9</v>
      </c>
      <c r="K169" s="36" t="n">
        <v>7.7</v>
      </c>
      <c r="L169" s="36" t="n">
        <v>7.5</v>
      </c>
      <c r="M169" s="36" t="n">
        <v>2.2</v>
      </c>
      <c r="N169" s="36" t="n">
        <v>4.8</v>
      </c>
      <c r="O169" s="36" t="n">
        <v>8.300000000000001</v>
      </c>
      <c r="P169" s="36" t="n">
        <v>2.5</v>
      </c>
      <c r="Q169" s="36" t="n">
        <v>5</v>
      </c>
      <c r="R169" s="36" t="n">
        <v>7.2</v>
      </c>
      <c r="S169" s="36" t="s">
        <v>1730</v>
      </c>
      <c r="T169" s="36" t="s">
        <v>1730</v>
      </c>
      <c r="U169" s="36" t="n">
        <v>7.9</v>
      </c>
      <c r="V169" s="36" t="n">
        <v>8.699999999999999</v>
      </c>
      <c r="W169" s="36" t="n">
        <v>8.1</v>
      </c>
      <c r="X169" s="36" t="s">
        <v>1730</v>
      </c>
      <c r="Y169" s="36" t="s">
        <v>1730</v>
      </c>
      <c r="Z169" s="36" t="n">
        <v>3.7</v>
      </c>
      <c r="AA169" s="36" t="n">
        <v>2.3</v>
      </c>
      <c r="AB169" s="36" t="n">
        <v>8.699999999999999</v>
      </c>
      <c r="AC169" s="36" t="n">
        <v>8.199999999999999</v>
      </c>
      <c r="AD169" s="36" t="n">
        <v>8.300000000000001</v>
      </c>
      <c r="AE169" s="36" t="n">
        <v>3.5</v>
      </c>
      <c r="AF169" s="36" t="n">
        <v>5.3</v>
      </c>
      <c r="AG169" s="36" t="n">
        <v>3.8</v>
      </c>
      <c r="AH169" s="36" t="n">
        <v>7.2</v>
      </c>
      <c r="AI169" s="36" t="n">
        <v>2.8</v>
      </c>
      <c r="AJ169" s="36" t="n">
        <v>6.4</v>
      </c>
      <c r="AK169" s="36" t="n">
        <v>9.300000000000001</v>
      </c>
      <c r="AL169" s="36" t="s">
        <v>1730</v>
      </c>
      <c r="AM169" s="36" t="n">
        <v>8.9</v>
      </c>
      <c r="AN169" s="36" t="n">
        <v>4.5</v>
      </c>
      <c r="AO169" s="36" t="n">
        <v>7.1</v>
      </c>
      <c r="AP169" s="36" t="n">
        <v>5.4</v>
      </c>
      <c r="AQ169" s="36" t="n">
        <v>6</v>
      </c>
      <c r="AR169" s="36" t="n">
        <v>4.4</v>
      </c>
      <c r="AS169" s="36" t="n">
        <v>2.1</v>
      </c>
      <c r="AT169" s="36" t="n">
        <v>9.4</v>
      </c>
      <c r="AU169" s="36" t="n">
        <v>4.9</v>
      </c>
      <c r="AV169" s="36" t="n">
        <v>4.9</v>
      </c>
      <c r="AW169" s="36" t="s">
        <v>1730</v>
      </c>
      <c r="AX169" s="36" t="n">
        <v>8.9</v>
      </c>
      <c r="AY169" s="36" t="n">
        <v>3</v>
      </c>
      <c r="AZ169" s="36" t="n">
        <v>6.2</v>
      </c>
      <c r="BA169" s="36" t="n">
        <v>8.9</v>
      </c>
      <c r="BB169" s="36" t="n">
        <v>7.4</v>
      </c>
      <c r="BC169" s="36" t="n">
        <v>5.7</v>
      </c>
      <c r="BD169" s="36" t="n">
        <v>2.5</v>
      </c>
      <c r="BE169" s="36" t="n">
        <v>7.6</v>
      </c>
      <c r="BF169" s="36" t="n">
        <v>9.199999999999999</v>
      </c>
      <c r="BG169" s="36" t="n">
        <v>6.2</v>
      </c>
      <c r="BH169" s="36" t="s">
        <v>1730</v>
      </c>
      <c r="BI169" s="36" t="n">
        <v>7.4</v>
      </c>
      <c r="BJ169" s="36" t="n">
        <v>4.8</v>
      </c>
      <c r="BK169" s="36" t="n">
        <v>10</v>
      </c>
      <c r="BL169" s="36" t="s">
        <v>1730</v>
      </c>
      <c r="BM169" s="36" t="n">
        <v>7.8</v>
      </c>
      <c r="BN169" s="36" t="s">
        <v>1730</v>
      </c>
      <c r="BO169" s="36" t="s">
        <v>1730</v>
      </c>
      <c r="BP169" s="36" t="s">
        <v>1770</v>
      </c>
      <c r="BQ169" s="36" t="s">
        <v>1859</v>
      </c>
      <c r="BR169" s="36" t="s">
        <v>2393</v>
      </c>
      <c r="BS169" s="36" t="s">
        <v>2393</v>
      </c>
      <c r="BT169" s="36" t="s">
        <v>2394</v>
      </c>
      <c r="BU169" s="36" t="s">
        <v>2395</v>
      </c>
      <c r="BV169" s="36" t="n">
        <v>5187</v>
      </c>
      <c r="BW169" s="36" t="s">
        <v>177</v>
      </c>
      <c r="BX169" s="36" t="s">
        <v>1791</v>
      </c>
      <c r="BY169" s="36" t="s">
        <v>1750</v>
      </c>
    </row>
    <row r="170" spans="1:77">
      <c r="A170" s="36" t="n">
        <v>426412</v>
      </c>
      <c r="B170" s="36" t="s">
        <v>2396</v>
      </c>
      <c r="C170" s="36" t="s">
        <v>2397</v>
      </c>
      <c r="D170" s="36">
        <f>VLOOKUP(C170,原始数据!$A$4:$B$133,2,0)</f>
        <v/>
      </c>
      <c r="E170" s="179" t="s">
        <v>1755</v>
      </c>
      <c r="F170" s="36" t="s">
        <v>1730</v>
      </c>
      <c r="G170" s="36" t="n">
        <v>6.5</v>
      </c>
      <c r="H170" s="36" t="n">
        <v>6.2</v>
      </c>
      <c r="I170" s="36" t="s">
        <v>1730</v>
      </c>
      <c r="J170" s="36" t="n">
        <v>5.3</v>
      </c>
      <c r="K170" s="36" t="n">
        <v>9.5</v>
      </c>
      <c r="L170" s="36" t="n">
        <v>5.8</v>
      </c>
      <c r="M170" s="36" t="n">
        <v>4.4</v>
      </c>
      <c r="N170" s="36" t="n">
        <v>6.6</v>
      </c>
      <c r="O170" s="36" t="n">
        <v>7.7</v>
      </c>
      <c r="P170" s="36" t="n">
        <v>10</v>
      </c>
      <c r="Q170" s="36" t="n">
        <v>5</v>
      </c>
      <c r="R170" s="36" t="n">
        <v>8.1</v>
      </c>
      <c r="S170" s="36" t="s">
        <v>1730</v>
      </c>
      <c r="T170" s="36" t="s">
        <v>1730</v>
      </c>
      <c r="U170" s="36" t="n">
        <v>5.7</v>
      </c>
      <c r="V170" s="36" t="n">
        <v>8.699999999999999</v>
      </c>
      <c r="W170" s="36" t="n">
        <v>5.5</v>
      </c>
      <c r="X170" s="36" t="s">
        <v>1730</v>
      </c>
      <c r="Y170" s="36" t="s">
        <v>1730</v>
      </c>
      <c r="Z170" s="36" t="n">
        <v>6.5</v>
      </c>
      <c r="AA170" s="36" t="n">
        <v>2.3</v>
      </c>
      <c r="AB170" s="36" t="n">
        <v>7.3</v>
      </c>
      <c r="AC170" s="36" t="n">
        <v>8.1</v>
      </c>
      <c r="AD170" s="36" t="n">
        <v>6.4</v>
      </c>
      <c r="AE170" s="36" t="n">
        <v>6.2</v>
      </c>
      <c r="AF170" s="36" t="n">
        <v>5.3</v>
      </c>
      <c r="AG170" s="36" t="n">
        <v>5.5</v>
      </c>
      <c r="AH170" s="36" t="n">
        <v>6.2</v>
      </c>
      <c r="AI170" s="36" t="n">
        <v>9</v>
      </c>
      <c r="AJ170" s="36" t="n">
        <v>4.5</v>
      </c>
      <c r="AK170" s="36" t="n">
        <v>5.6</v>
      </c>
      <c r="AL170" s="36" t="s">
        <v>1730</v>
      </c>
      <c r="AM170" s="36" t="n">
        <v>7.7</v>
      </c>
      <c r="AN170" s="36" t="n">
        <v>6.5</v>
      </c>
      <c r="AO170" s="36" t="n">
        <v>5.9</v>
      </c>
      <c r="AP170" s="36" t="n">
        <v>5.4</v>
      </c>
      <c r="AQ170" s="36" t="n">
        <v>6.2</v>
      </c>
      <c r="AR170" s="36" t="n">
        <v>8.300000000000001</v>
      </c>
      <c r="AS170" s="36" t="n">
        <v>5.3</v>
      </c>
      <c r="AT170" s="36" t="n">
        <v>8.800000000000001</v>
      </c>
      <c r="AU170" s="36" t="n">
        <v>6.5</v>
      </c>
      <c r="AV170" s="36" t="n">
        <v>1</v>
      </c>
      <c r="AW170" s="36" t="s">
        <v>1730</v>
      </c>
      <c r="AX170" s="36" t="n">
        <v>5.1</v>
      </c>
      <c r="AY170" s="36" t="n">
        <v>4.8</v>
      </c>
      <c r="AZ170" s="36" t="n">
        <v>7.4</v>
      </c>
      <c r="BA170" s="36" t="n">
        <v>7.2</v>
      </c>
      <c r="BB170" s="36" t="n">
        <v>1.9</v>
      </c>
      <c r="BC170" s="36" t="n">
        <v>5.7</v>
      </c>
      <c r="BD170" s="36" t="n">
        <v>6.3</v>
      </c>
      <c r="BE170" s="36" t="n">
        <v>6.2</v>
      </c>
      <c r="BF170" s="36" t="n">
        <v>8.4</v>
      </c>
      <c r="BG170" s="36" t="n">
        <v>7.3</v>
      </c>
      <c r="BH170" s="36" t="s">
        <v>1730</v>
      </c>
      <c r="BI170" s="36" t="n">
        <v>8.5</v>
      </c>
      <c r="BJ170" s="36" t="n">
        <v>3.1</v>
      </c>
      <c r="BK170" s="36" t="n">
        <v>8.300000000000001</v>
      </c>
      <c r="BL170" s="36" t="s">
        <v>1730</v>
      </c>
      <c r="BM170" s="36" t="n">
        <v>6.9</v>
      </c>
      <c r="BN170" s="36" t="s">
        <v>1730</v>
      </c>
      <c r="BO170" s="36" t="s">
        <v>1730</v>
      </c>
      <c r="BP170" s="36" t="s">
        <v>1770</v>
      </c>
      <c r="BQ170" s="36" t="s">
        <v>1859</v>
      </c>
      <c r="BR170" s="36" t="s">
        <v>2398</v>
      </c>
      <c r="BS170" s="36" t="s">
        <v>2398</v>
      </c>
      <c r="BT170" s="36" t="s">
        <v>2399</v>
      </c>
      <c r="BU170" s="36" t="s">
        <v>2400</v>
      </c>
      <c r="BV170" s="36" t="n">
        <v>4452</v>
      </c>
      <c r="BW170" s="36" t="s">
        <v>121</v>
      </c>
      <c r="BX170" s="36" t="s">
        <v>1797</v>
      </c>
      <c r="BY170" s="36" t="s">
        <v>1735</v>
      </c>
    </row>
    <row r="171" spans="1:77">
      <c r="A171" s="36" t="n">
        <v>426412</v>
      </c>
      <c r="B171" s="36" t="s">
        <v>2401</v>
      </c>
      <c r="C171" s="36" t="s">
        <v>2402</v>
      </c>
      <c r="D171" s="36">
        <f>VLOOKUP(C171,原始数据!$A$4:$B$133,2,0)</f>
        <v/>
      </c>
      <c r="E171" s="179" t="s">
        <v>1880</v>
      </c>
      <c r="F171" s="36" t="s">
        <v>1730</v>
      </c>
      <c r="G171" s="36" t="n">
        <v>8.5</v>
      </c>
      <c r="H171" s="36" t="n">
        <v>7.2</v>
      </c>
      <c r="I171" s="36" t="s">
        <v>1730</v>
      </c>
      <c r="J171" s="36" t="n">
        <v>5.3</v>
      </c>
      <c r="K171" s="36" t="n">
        <v>7.7</v>
      </c>
      <c r="L171" s="36" t="n">
        <v>4</v>
      </c>
      <c r="M171" s="36" t="n">
        <v>5.1</v>
      </c>
      <c r="N171" s="36" t="n">
        <v>6.6</v>
      </c>
      <c r="O171" s="36" t="n">
        <v>8.300000000000001</v>
      </c>
      <c r="P171" s="36" t="n">
        <v>10</v>
      </c>
      <c r="Q171" s="36" t="n">
        <v>5</v>
      </c>
      <c r="R171" s="36" t="n">
        <v>5.3</v>
      </c>
      <c r="S171" s="36" t="s">
        <v>1730</v>
      </c>
      <c r="T171" s="36" t="s">
        <v>1730</v>
      </c>
      <c r="U171" s="36" t="n">
        <v>5.7</v>
      </c>
      <c r="V171" s="36" t="n">
        <v>6.2</v>
      </c>
      <c r="W171" s="36" t="n">
        <v>6.2</v>
      </c>
      <c r="X171" s="36" t="s">
        <v>1730</v>
      </c>
      <c r="Y171" s="36" t="s">
        <v>1730</v>
      </c>
      <c r="Z171" s="36" t="n">
        <v>6.5</v>
      </c>
      <c r="AA171" s="36" t="n">
        <v>9.199999999999999</v>
      </c>
      <c r="AB171" s="36" t="n">
        <v>6.6</v>
      </c>
      <c r="AC171" s="36" t="n">
        <v>8.1</v>
      </c>
      <c r="AD171" s="36" t="n">
        <v>6.4</v>
      </c>
      <c r="AE171" s="36" t="n">
        <v>4.9</v>
      </c>
      <c r="AF171" s="36" t="n">
        <v>6.6</v>
      </c>
      <c r="AG171" s="36" t="n">
        <v>7.2</v>
      </c>
      <c r="AH171" s="36" t="n">
        <v>8.1</v>
      </c>
      <c r="AI171" s="36" t="n">
        <v>9</v>
      </c>
      <c r="AJ171" s="36" t="n">
        <v>6.4</v>
      </c>
      <c r="AK171" s="36" t="n">
        <v>8</v>
      </c>
      <c r="AL171" s="36" t="s">
        <v>1730</v>
      </c>
      <c r="AM171" s="36" t="n">
        <v>7.1</v>
      </c>
      <c r="AN171" s="36" t="n">
        <v>4.5</v>
      </c>
      <c r="AO171" s="36" t="n">
        <v>5.9</v>
      </c>
      <c r="AP171" s="36" t="n">
        <v>9.1</v>
      </c>
      <c r="AQ171" s="36" t="n">
        <v>9</v>
      </c>
      <c r="AR171" s="36" t="n">
        <v>8.300000000000001</v>
      </c>
      <c r="AS171" s="36" t="n">
        <v>5.8</v>
      </c>
      <c r="AT171" s="36" t="n">
        <v>6.8</v>
      </c>
      <c r="AU171" s="36" t="n">
        <v>5.6</v>
      </c>
      <c r="AV171" s="36" t="n">
        <v>4.4</v>
      </c>
      <c r="AW171" s="36" t="s">
        <v>1730</v>
      </c>
      <c r="AX171" s="36" t="n">
        <v>10</v>
      </c>
      <c r="AY171" s="36" t="n">
        <v>6.5</v>
      </c>
      <c r="AZ171" s="36" t="n">
        <v>8.6</v>
      </c>
      <c r="BA171" s="36" t="n">
        <v>10</v>
      </c>
      <c r="BB171" s="36" t="n">
        <v>9.1</v>
      </c>
      <c r="BC171" s="36" t="n">
        <v>7.5</v>
      </c>
      <c r="BD171" s="36" t="n">
        <v>4.4</v>
      </c>
      <c r="BE171" s="36" t="n">
        <v>6.2</v>
      </c>
      <c r="BF171" s="36" t="n">
        <v>6.6</v>
      </c>
      <c r="BG171" s="36" t="n">
        <v>5</v>
      </c>
      <c r="BH171" s="36" t="s">
        <v>1730</v>
      </c>
      <c r="BI171" s="36" t="n">
        <v>5.2</v>
      </c>
      <c r="BJ171" s="36" t="n">
        <v>8.1</v>
      </c>
      <c r="BK171" s="36" t="n">
        <v>7.5</v>
      </c>
      <c r="BL171" s="36" t="s">
        <v>1730</v>
      </c>
      <c r="BM171" s="36" t="n">
        <v>7.5</v>
      </c>
      <c r="BN171" s="36" t="s">
        <v>1730</v>
      </c>
      <c r="BO171" s="36" t="s">
        <v>1730</v>
      </c>
      <c r="BP171" s="36" t="s">
        <v>1734</v>
      </c>
      <c r="BQ171" s="36" t="s">
        <v>2184</v>
      </c>
      <c r="BR171" s="36" t="s">
        <v>2403</v>
      </c>
      <c r="BS171" s="36" t="s">
        <v>2403</v>
      </c>
      <c r="BT171" s="36" t="s">
        <v>2404</v>
      </c>
      <c r="BU171" s="36" t="s">
        <v>2405</v>
      </c>
      <c r="BV171" s="36" t="n">
        <v>4114</v>
      </c>
      <c r="BW171" s="36" t="s">
        <v>121</v>
      </c>
      <c r="BX171" s="36" t="s">
        <v>1815</v>
      </c>
      <c r="BY171" s="36" t="s">
        <v>1798</v>
      </c>
    </row>
    <row r="172" spans="1:77">
      <c r="A172" s="36" t="n">
        <v>426412</v>
      </c>
      <c r="B172" s="36" t="s">
        <v>2406</v>
      </c>
      <c r="C172" s="36" t="s">
        <v>2407</v>
      </c>
      <c r="D172" s="36">
        <f>VLOOKUP(C172,原始数据!$A$4:$B$133,2,0)</f>
        <v/>
      </c>
      <c r="E172" s="179" t="s">
        <v>1766</v>
      </c>
      <c r="F172" s="36" t="s">
        <v>1730</v>
      </c>
      <c r="G172" s="36" t="n">
        <v>4.5</v>
      </c>
      <c r="H172" s="36" t="n">
        <v>7.2</v>
      </c>
      <c r="I172" s="36" t="s">
        <v>1730</v>
      </c>
      <c r="J172" s="36" t="n">
        <v>7.1</v>
      </c>
      <c r="K172" s="36" t="n">
        <v>4.8</v>
      </c>
      <c r="L172" s="36" t="n">
        <v>5.8</v>
      </c>
      <c r="M172" s="36" t="n">
        <v>2.2</v>
      </c>
      <c r="N172" s="36" t="n">
        <v>4.8</v>
      </c>
      <c r="O172" s="36" t="n">
        <v>7.7</v>
      </c>
      <c r="P172" s="36" t="n">
        <v>10</v>
      </c>
      <c r="Q172" s="36" t="n">
        <v>6.9</v>
      </c>
      <c r="R172" s="36" t="n">
        <v>9.1</v>
      </c>
      <c r="S172" s="36" t="s">
        <v>1730</v>
      </c>
      <c r="T172" s="36" t="s">
        <v>1730</v>
      </c>
      <c r="U172" s="36" t="n">
        <v>7.3</v>
      </c>
      <c r="V172" s="36" t="n">
        <v>6.2</v>
      </c>
      <c r="W172" s="36" t="n">
        <v>5.1</v>
      </c>
      <c r="X172" s="36" t="s">
        <v>1730</v>
      </c>
      <c r="Y172" s="36" t="s">
        <v>1730</v>
      </c>
      <c r="Z172" s="36" t="n">
        <v>3.9</v>
      </c>
      <c r="AA172" s="36" t="n">
        <v>4</v>
      </c>
      <c r="AB172" s="36" t="n">
        <v>6.6</v>
      </c>
      <c r="AC172" s="36" t="n">
        <v>6</v>
      </c>
      <c r="AD172" s="36" t="n">
        <v>5.8</v>
      </c>
      <c r="AE172" s="36" t="n">
        <v>5.5</v>
      </c>
      <c r="AF172" s="36" t="n">
        <v>3.9</v>
      </c>
      <c r="AG172" s="36" t="n">
        <v>5.5</v>
      </c>
      <c r="AH172" s="36" t="n">
        <v>7.2</v>
      </c>
      <c r="AI172" s="36" t="n">
        <v>7.9</v>
      </c>
      <c r="AJ172" s="36" t="n">
        <v>8.4</v>
      </c>
      <c r="AK172" s="36" t="n">
        <v>8</v>
      </c>
      <c r="AL172" s="36" t="s">
        <v>1730</v>
      </c>
      <c r="AM172" s="36" t="n">
        <v>5.9</v>
      </c>
      <c r="AN172" s="36" t="n">
        <v>6.5</v>
      </c>
      <c r="AO172" s="36" t="n">
        <v>4.8</v>
      </c>
      <c r="AP172" s="36" t="n">
        <v>5.9</v>
      </c>
      <c r="AQ172" s="36" t="n">
        <v>7.8</v>
      </c>
      <c r="AR172" s="36" t="n">
        <v>8.300000000000001</v>
      </c>
      <c r="AS172" s="36" t="n">
        <v>3.9</v>
      </c>
      <c r="AT172" s="36" t="n">
        <v>5.4</v>
      </c>
      <c r="AU172" s="36" t="n">
        <v>6.9</v>
      </c>
      <c r="AV172" s="36" t="n">
        <v>4.9</v>
      </c>
      <c r="AW172" s="36" t="s">
        <v>1730</v>
      </c>
      <c r="AX172" s="36" t="n">
        <v>8.9</v>
      </c>
      <c r="AY172" s="36" t="n">
        <v>4.8</v>
      </c>
      <c r="AZ172" s="36" t="n">
        <v>6.2</v>
      </c>
      <c r="BA172" s="36" t="n">
        <v>10</v>
      </c>
      <c r="BB172" s="36" t="n">
        <v>8</v>
      </c>
      <c r="BC172" s="36" t="n">
        <v>2.3</v>
      </c>
      <c r="BD172" s="36" t="n">
        <v>6.3</v>
      </c>
      <c r="BE172" s="36" t="n">
        <v>4</v>
      </c>
      <c r="BF172" s="36" t="n">
        <v>5.5</v>
      </c>
      <c r="BG172" s="36" t="n">
        <v>5</v>
      </c>
      <c r="BH172" s="36" t="s">
        <v>1730</v>
      </c>
      <c r="BI172" s="36" t="n">
        <v>7.4</v>
      </c>
      <c r="BJ172" s="36" t="n">
        <v>6.5</v>
      </c>
      <c r="BK172" s="36" t="n">
        <v>8.4</v>
      </c>
      <c r="BL172" s="36" t="s">
        <v>1730</v>
      </c>
      <c r="BM172" s="36" t="n">
        <v>7.5</v>
      </c>
      <c r="BN172" s="36" t="s">
        <v>1730</v>
      </c>
      <c r="BO172" s="36" t="s">
        <v>1730</v>
      </c>
      <c r="BP172" s="36" t="s">
        <v>1734</v>
      </c>
      <c r="BQ172" s="36" t="s">
        <v>1739</v>
      </c>
      <c r="BR172" s="36" t="s">
        <v>2408</v>
      </c>
      <c r="BS172" s="36" t="s">
        <v>2408</v>
      </c>
      <c r="BT172" s="36" t="s">
        <v>2409</v>
      </c>
      <c r="BU172" s="36" t="s">
        <v>2410</v>
      </c>
      <c r="BV172" s="36" t="n">
        <v>5862</v>
      </c>
      <c r="BW172" s="36" t="s">
        <v>177</v>
      </c>
      <c r="BX172" s="36" t="s">
        <v>1740</v>
      </c>
      <c r="BY172" s="36" t="s">
        <v>1783</v>
      </c>
    </row>
    <row r="173" spans="1:77">
      <c r="A173" s="36" t="n">
        <v>426412</v>
      </c>
      <c r="B173" s="36" t="s">
        <v>2411</v>
      </c>
      <c r="C173" s="36" t="s">
        <v>2412</v>
      </c>
      <c r="D173" s="36">
        <f>VLOOKUP(C173,原始数据!$A$4:$B$133,2,0)</f>
        <v/>
      </c>
      <c r="E173" s="179" t="s">
        <v>1880</v>
      </c>
      <c r="F173" s="36" t="s">
        <v>1730</v>
      </c>
      <c r="G173" s="36" t="n">
        <v>8.5</v>
      </c>
      <c r="H173" s="36" t="n">
        <v>8.1</v>
      </c>
      <c r="I173" s="36" t="s">
        <v>1730</v>
      </c>
      <c r="J173" s="36" t="n">
        <v>8</v>
      </c>
      <c r="K173" s="36" t="n">
        <v>7.7</v>
      </c>
      <c r="L173" s="36" t="n">
        <v>7.5</v>
      </c>
      <c r="M173" s="36" t="n">
        <v>5.8</v>
      </c>
      <c r="N173" s="36" t="n">
        <v>6.6</v>
      </c>
      <c r="O173" s="36" t="n">
        <v>8.300000000000001</v>
      </c>
      <c r="P173" s="36" t="n">
        <v>8.5</v>
      </c>
      <c r="Q173" s="36" t="n">
        <v>5</v>
      </c>
      <c r="R173" s="36" t="n">
        <v>4.4</v>
      </c>
      <c r="S173" s="36" t="s">
        <v>1730</v>
      </c>
      <c r="T173" s="36" t="s">
        <v>1730</v>
      </c>
      <c r="U173" s="36" t="n">
        <v>6</v>
      </c>
      <c r="V173" s="36" t="n">
        <v>9.4</v>
      </c>
      <c r="W173" s="36" t="n">
        <v>7.3</v>
      </c>
      <c r="X173" s="36" t="s">
        <v>1730</v>
      </c>
      <c r="Y173" s="36" t="s">
        <v>1730</v>
      </c>
      <c r="Z173" s="36" t="n">
        <v>8.300000000000001</v>
      </c>
      <c r="AA173" s="36" t="n">
        <v>5.7</v>
      </c>
      <c r="AB173" s="36" t="n">
        <v>7.3</v>
      </c>
      <c r="AC173" s="36" t="n">
        <v>6.4</v>
      </c>
      <c r="AD173" s="36" t="n">
        <v>7.7</v>
      </c>
      <c r="AE173" s="36" t="n">
        <v>5.5</v>
      </c>
      <c r="AF173" s="36" t="n">
        <v>5.3</v>
      </c>
      <c r="AG173" s="36" t="n">
        <v>8.800000000000001</v>
      </c>
      <c r="AH173" s="36" t="n">
        <v>9.1</v>
      </c>
      <c r="AI173" s="36" t="n">
        <v>7.1</v>
      </c>
      <c r="AJ173" s="36" t="n">
        <v>6.4</v>
      </c>
      <c r="AK173" s="36" t="n">
        <v>6.8</v>
      </c>
      <c r="AL173" s="36" t="s">
        <v>1730</v>
      </c>
      <c r="AM173" s="36" t="n">
        <v>6.5</v>
      </c>
      <c r="AN173" s="36" t="n">
        <v>2.5</v>
      </c>
      <c r="AO173" s="36" t="n">
        <v>6.5</v>
      </c>
      <c r="AP173" s="36" t="n">
        <v>7.2</v>
      </c>
      <c r="AQ173" s="36" t="n">
        <v>5.8</v>
      </c>
      <c r="AR173" s="36" t="n">
        <v>6.3</v>
      </c>
      <c r="AS173" s="36" t="n">
        <v>7.2</v>
      </c>
      <c r="AT173" s="36" t="n">
        <v>6.1</v>
      </c>
      <c r="AU173" s="36" t="n">
        <v>7.7</v>
      </c>
      <c r="AV173" s="36" t="n">
        <v>6.6</v>
      </c>
      <c r="AW173" s="36" t="s">
        <v>1730</v>
      </c>
      <c r="AX173" s="36" t="n">
        <v>10</v>
      </c>
      <c r="AY173" s="36" t="n">
        <v>6.5</v>
      </c>
      <c r="AZ173" s="36" t="n">
        <v>5</v>
      </c>
      <c r="BA173" s="36" t="n">
        <v>10</v>
      </c>
      <c r="BB173" s="36" t="n">
        <v>10</v>
      </c>
      <c r="BC173" s="36" t="n">
        <v>9.199999999999999</v>
      </c>
      <c r="BD173" s="36" t="n">
        <v>6.3</v>
      </c>
      <c r="BE173" s="36" t="n">
        <v>6.2</v>
      </c>
      <c r="BF173" s="36" t="n">
        <v>6.2</v>
      </c>
      <c r="BG173" s="36" t="n">
        <v>8.5</v>
      </c>
      <c r="BH173" s="36" t="s">
        <v>1730</v>
      </c>
      <c r="BI173" s="36" t="n">
        <v>9</v>
      </c>
      <c r="BJ173" s="36" t="n">
        <v>3.1</v>
      </c>
      <c r="BK173" s="36" t="n">
        <v>10</v>
      </c>
      <c r="BL173" s="36" t="s">
        <v>1730</v>
      </c>
      <c r="BM173" s="36" t="n">
        <v>9.199999999999999</v>
      </c>
      <c r="BN173" s="36" t="s">
        <v>1730</v>
      </c>
      <c r="BO173" s="36" t="s">
        <v>1730</v>
      </c>
      <c r="BP173" s="36" t="s">
        <v>1734</v>
      </c>
      <c r="BQ173" s="36" t="s">
        <v>1815</v>
      </c>
      <c r="BR173" s="36" t="s">
        <v>2413</v>
      </c>
      <c r="BS173" s="36" t="s">
        <v>2413</v>
      </c>
      <c r="BT173" s="36" t="s">
        <v>2414</v>
      </c>
      <c r="BU173" s="36" t="s">
        <v>2415</v>
      </c>
      <c r="BV173" s="36" t="n">
        <v>5959</v>
      </c>
      <c r="BW173" s="36" t="s">
        <v>121</v>
      </c>
      <c r="BX173" s="36" t="s">
        <v>1840</v>
      </c>
      <c r="BY173" s="36" t="s">
        <v>1735</v>
      </c>
    </row>
    <row r="174" spans="1:77">
      <c r="A174" s="36" t="n">
        <v>426412</v>
      </c>
      <c r="B174" s="36" t="s">
        <v>2416</v>
      </c>
      <c r="C174" s="36" t="s">
        <v>2417</v>
      </c>
      <c r="D174" s="36">
        <f>VLOOKUP(C174,原始数据!$A$4:$B$133,2,0)</f>
        <v/>
      </c>
      <c r="E174" s="179" t="s">
        <v>1741</v>
      </c>
      <c r="F174" s="36" t="s">
        <v>1730</v>
      </c>
      <c r="G174" s="36" t="n">
        <v>4.5</v>
      </c>
      <c r="H174" s="36" t="n">
        <v>7.2</v>
      </c>
      <c r="I174" s="36" t="s">
        <v>1730</v>
      </c>
      <c r="J174" s="36" t="n">
        <v>8.9</v>
      </c>
      <c r="K174" s="36" t="n">
        <v>6.6</v>
      </c>
      <c r="L174" s="36" t="n">
        <v>9.300000000000001</v>
      </c>
      <c r="M174" s="36" t="n">
        <v>1</v>
      </c>
      <c r="N174" s="36" t="n">
        <v>6.6</v>
      </c>
      <c r="O174" s="36" t="n">
        <v>5.9</v>
      </c>
      <c r="P174" s="36" t="n">
        <v>8.5</v>
      </c>
      <c r="Q174" s="36" t="n">
        <v>5</v>
      </c>
      <c r="R174" s="36" t="n">
        <v>9.1</v>
      </c>
      <c r="S174" s="36" t="s">
        <v>1730</v>
      </c>
      <c r="T174" s="36" t="s">
        <v>1730</v>
      </c>
      <c r="U174" s="36" t="n">
        <v>6.1</v>
      </c>
      <c r="V174" s="36" t="n">
        <v>7.5</v>
      </c>
      <c r="W174" s="36" t="n">
        <v>6.9</v>
      </c>
      <c r="X174" s="36" t="s">
        <v>1730</v>
      </c>
      <c r="Y174" s="36" t="s">
        <v>1730</v>
      </c>
      <c r="Z174" s="36" t="n">
        <v>4.7</v>
      </c>
      <c r="AA174" s="36" t="n">
        <v>7.5</v>
      </c>
      <c r="AB174" s="36" t="n">
        <v>7.3</v>
      </c>
      <c r="AC174" s="36" t="n">
        <v>6.1</v>
      </c>
      <c r="AD174" s="36" t="n">
        <v>4.6</v>
      </c>
      <c r="AE174" s="36" t="n">
        <v>2.1</v>
      </c>
      <c r="AF174" s="36" t="n">
        <v>6.6</v>
      </c>
      <c r="AG174" s="36" t="n">
        <v>5.5</v>
      </c>
      <c r="AH174" s="36" t="n">
        <v>9.1</v>
      </c>
      <c r="AI174" s="36" t="n">
        <v>5</v>
      </c>
      <c r="AJ174" s="36" t="n">
        <v>6.4</v>
      </c>
      <c r="AK174" s="36" t="n">
        <v>5.6</v>
      </c>
      <c r="AL174" s="36" t="s">
        <v>1730</v>
      </c>
      <c r="AM174" s="36" t="n">
        <v>6.5</v>
      </c>
      <c r="AN174" s="36" t="n">
        <v>2.5</v>
      </c>
      <c r="AO174" s="36" t="n">
        <v>3.6</v>
      </c>
      <c r="AP174" s="36" t="n">
        <v>7.6</v>
      </c>
      <c r="AQ174" s="36" t="n">
        <v>5.1</v>
      </c>
      <c r="AR174" s="36" t="n">
        <v>6.3</v>
      </c>
      <c r="AS174" s="36" t="n">
        <v>1.7</v>
      </c>
      <c r="AT174" s="36" t="n">
        <v>6.8</v>
      </c>
      <c r="AU174" s="36" t="n">
        <v>7.2</v>
      </c>
      <c r="AV174" s="36" t="n">
        <v>2.1</v>
      </c>
      <c r="AW174" s="36" t="s">
        <v>1730</v>
      </c>
      <c r="AX174" s="36" t="n">
        <v>9.6</v>
      </c>
      <c r="AY174" s="36" t="n">
        <v>8.199999999999999</v>
      </c>
      <c r="AZ174" s="36" t="n">
        <v>3.8</v>
      </c>
      <c r="BA174" s="36" t="n">
        <v>10</v>
      </c>
      <c r="BB174" s="36" t="n">
        <v>9.1</v>
      </c>
      <c r="BC174" s="36" t="n">
        <v>4</v>
      </c>
      <c r="BD174" s="36" t="n">
        <v>4.4</v>
      </c>
      <c r="BE174" s="36" t="n">
        <v>5.5</v>
      </c>
      <c r="BF174" s="36" t="n">
        <v>7.3</v>
      </c>
      <c r="BG174" s="36" t="n">
        <v>6.7</v>
      </c>
      <c r="BH174" s="36" t="s">
        <v>1730</v>
      </c>
      <c r="BI174" s="36" t="n">
        <v>6.3</v>
      </c>
      <c r="BJ174" s="36" t="n">
        <v>4.8</v>
      </c>
      <c r="BK174" s="36" t="n">
        <v>10</v>
      </c>
      <c r="BL174" s="36" t="s">
        <v>1730</v>
      </c>
      <c r="BM174" s="36" t="n">
        <v>7.1</v>
      </c>
      <c r="BN174" s="36" t="s">
        <v>1730</v>
      </c>
      <c r="BO174" s="36" t="s">
        <v>1730</v>
      </c>
      <c r="BP174" s="36" t="s">
        <v>1770</v>
      </c>
      <c r="BQ174" s="36" t="s">
        <v>2186</v>
      </c>
      <c r="BR174" s="36" t="s">
        <v>2418</v>
      </c>
      <c r="BS174" s="36" t="s">
        <v>2418</v>
      </c>
      <c r="BT174" s="36" t="s">
        <v>2419</v>
      </c>
      <c r="BU174" s="36" t="s">
        <v>2420</v>
      </c>
      <c r="BV174" s="36" t="n">
        <v>3731</v>
      </c>
      <c r="BW174" s="36" t="s">
        <v>121</v>
      </c>
      <c r="BX174" s="36" t="s">
        <v>1815</v>
      </c>
      <c r="BY174" s="36" t="s">
        <v>1750</v>
      </c>
    </row>
    <row r="175" spans="1:77">
      <c r="A175" s="36" t="n">
        <v>426412</v>
      </c>
      <c r="B175" s="36" t="s">
        <v>2421</v>
      </c>
      <c r="C175" s="36" t="s">
        <v>2422</v>
      </c>
      <c r="D175" s="36">
        <f>VLOOKUP(C175,原始数据!$A$4:$B$133,2,0)</f>
        <v/>
      </c>
      <c r="E175" s="179" t="s">
        <v>1784</v>
      </c>
      <c r="F175" s="36" t="s">
        <v>1730</v>
      </c>
      <c r="G175" s="36" t="n">
        <v>4.5</v>
      </c>
      <c r="H175" s="36" t="n">
        <v>7.2</v>
      </c>
      <c r="I175" s="36" t="s">
        <v>1730</v>
      </c>
      <c r="J175" s="36" t="n">
        <v>8.9</v>
      </c>
      <c r="K175" s="36" t="n">
        <v>7.2</v>
      </c>
      <c r="L175" s="36" t="n">
        <v>4</v>
      </c>
      <c r="M175" s="36" t="n">
        <v>3.7</v>
      </c>
      <c r="N175" s="36" t="n">
        <v>6.6</v>
      </c>
      <c r="O175" s="36" t="n">
        <v>8.300000000000001</v>
      </c>
      <c r="P175" s="36" t="n">
        <v>10</v>
      </c>
      <c r="Q175" s="36" t="n">
        <v>8.699999999999999</v>
      </c>
      <c r="R175" s="36" t="n">
        <v>9.1</v>
      </c>
      <c r="S175" s="36" t="s">
        <v>1730</v>
      </c>
      <c r="T175" s="36" t="s">
        <v>1730</v>
      </c>
      <c r="U175" s="36" t="n">
        <v>7.2</v>
      </c>
      <c r="V175" s="36" t="n">
        <v>8.1</v>
      </c>
      <c r="W175" s="36" t="n">
        <v>6.7</v>
      </c>
      <c r="X175" s="36" t="s">
        <v>1730</v>
      </c>
      <c r="Y175" s="36" t="s">
        <v>1730</v>
      </c>
      <c r="Z175" s="36" t="n">
        <v>4.8</v>
      </c>
      <c r="AA175" s="36" t="n">
        <v>7.5</v>
      </c>
      <c r="AB175" s="36" t="n">
        <v>7.3</v>
      </c>
      <c r="AC175" s="36" t="n">
        <v>5.2</v>
      </c>
      <c r="AD175" s="36" t="n">
        <v>8.300000000000001</v>
      </c>
      <c r="AE175" s="36" t="n">
        <v>5.5</v>
      </c>
      <c r="AF175" s="36" t="n">
        <v>3.9</v>
      </c>
      <c r="AG175" s="36" t="n">
        <v>5.5</v>
      </c>
      <c r="AH175" s="36" t="n">
        <v>9.1</v>
      </c>
      <c r="AI175" s="36" t="n">
        <v>7.9</v>
      </c>
      <c r="AJ175" s="36" t="n">
        <v>6.4</v>
      </c>
      <c r="AK175" s="36" t="n">
        <v>5.6</v>
      </c>
      <c r="AL175" s="36" t="s">
        <v>1730</v>
      </c>
      <c r="AM175" s="36" t="n">
        <v>9.5</v>
      </c>
      <c r="AN175" s="36" t="n">
        <v>6.5</v>
      </c>
      <c r="AO175" s="36" t="n">
        <v>5.9</v>
      </c>
      <c r="AP175" s="36" t="n">
        <v>7.9</v>
      </c>
      <c r="AQ175" s="36" t="n">
        <v>8</v>
      </c>
      <c r="AR175" s="36" t="n">
        <v>6.3</v>
      </c>
      <c r="AS175" s="36" t="n">
        <v>4.6</v>
      </c>
      <c r="AT175" s="36" t="n">
        <v>8.800000000000001</v>
      </c>
      <c r="AU175" s="36" t="n">
        <v>8.6</v>
      </c>
      <c r="AV175" s="36" t="n">
        <v>1</v>
      </c>
      <c r="AW175" s="36" t="s">
        <v>1730</v>
      </c>
      <c r="AX175" s="36" t="n">
        <v>9.9</v>
      </c>
      <c r="AY175" s="36" t="n">
        <v>4.8</v>
      </c>
      <c r="AZ175" s="36" t="n">
        <v>5</v>
      </c>
      <c r="BA175" s="36" t="n">
        <v>10</v>
      </c>
      <c r="BB175" s="36" t="n">
        <v>7.4</v>
      </c>
      <c r="BC175" s="36" t="n">
        <v>2.3</v>
      </c>
      <c r="BD175" s="36" t="n">
        <v>6.3</v>
      </c>
      <c r="BE175" s="36" t="n">
        <v>4.7</v>
      </c>
      <c r="BF175" s="36" t="n">
        <v>8.4</v>
      </c>
      <c r="BG175" s="36" t="n">
        <v>8.5</v>
      </c>
      <c r="BH175" s="36" t="s">
        <v>1730</v>
      </c>
      <c r="BI175" s="36" t="n">
        <v>8.5</v>
      </c>
      <c r="BJ175" s="36" t="n">
        <v>6.5</v>
      </c>
      <c r="BK175" s="36" t="n">
        <v>8.5</v>
      </c>
      <c r="BL175" s="36" t="s">
        <v>1730</v>
      </c>
      <c r="BM175" s="36" t="n">
        <v>8.1</v>
      </c>
      <c r="BN175" s="36" t="s">
        <v>1730</v>
      </c>
      <c r="BO175" s="36" t="s">
        <v>1730</v>
      </c>
      <c r="BP175" s="36" t="s">
        <v>2222</v>
      </c>
      <c r="BQ175" s="36" t="s">
        <v>1859</v>
      </c>
      <c r="BR175" s="36" t="s">
        <v>2423</v>
      </c>
      <c r="BS175" s="36" t="s">
        <v>2423</v>
      </c>
      <c r="BT175" s="36" t="s">
        <v>2424</v>
      </c>
      <c r="BU175" s="36" t="s">
        <v>2425</v>
      </c>
      <c r="BV175" s="36" t="n">
        <v>5455</v>
      </c>
      <c r="BW175" s="36" t="s">
        <v>121</v>
      </c>
      <c r="BX175" s="36" t="s">
        <v>1797</v>
      </c>
      <c r="BY175" s="36" t="s">
        <v>1735</v>
      </c>
    </row>
    <row r="176" spans="1:77">
      <c r="A176" s="36" t="n">
        <v>426412</v>
      </c>
      <c r="B176" s="36" t="s">
        <v>2426</v>
      </c>
      <c r="C176" s="36" t="s">
        <v>2427</v>
      </c>
      <c r="D176" s="36">
        <f>VLOOKUP(C176,原始数据!$A$4:$B$133,2,0)</f>
        <v/>
      </c>
      <c r="E176" s="179" t="s">
        <v>1884</v>
      </c>
      <c r="F176" s="36" t="s">
        <v>1730</v>
      </c>
      <c r="G176" s="36" t="n">
        <v>10</v>
      </c>
      <c r="H176" s="36" t="n">
        <v>8.1</v>
      </c>
      <c r="I176" s="36" t="s">
        <v>1730</v>
      </c>
      <c r="J176" s="36" t="n">
        <v>5.3</v>
      </c>
      <c r="K176" s="36" t="n">
        <v>7.7</v>
      </c>
      <c r="L176" s="36" t="n">
        <v>4</v>
      </c>
      <c r="M176" s="36" t="n">
        <v>6.6</v>
      </c>
      <c r="N176" s="36" t="n">
        <v>8.4</v>
      </c>
      <c r="O176" s="36" t="n">
        <v>5.9</v>
      </c>
      <c r="P176" s="36" t="n">
        <v>10</v>
      </c>
      <c r="Q176" s="36" t="n">
        <v>8.699999999999999</v>
      </c>
      <c r="R176" s="36" t="n">
        <v>7.2</v>
      </c>
      <c r="S176" s="36" t="s">
        <v>1730</v>
      </c>
      <c r="T176" s="36" t="s">
        <v>1730</v>
      </c>
      <c r="U176" s="36" t="n">
        <v>6.7</v>
      </c>
      <c r="V176" s="36" t="n">
        <v>8.699999999999999</v>
      </c>
      <c r="W176" s="36" t="n">
        <v>5.4</v>
      </c>
      <c r="X176" s="36" t="s">
        <v>1730</v>
      </c>
      <c r="Y176" s="36" t="s">
        <v>1730</v>
      </c>
      <c r="Z176" s="36" t="n">
        <v>7.4</v>
      </c>
      <c r="AA176" s="36" t="n">
        <v>7.5</v>
      </c>
      <c r="AB176" s="36" t="n">
        <v>6.6</v>
      </c>
      <c r="AC176" s="36" t="n">
        <v>8.6</v>
      </c>
      <c r="AD176" s="36" t="n">
        <v>6.4</v>
      </c>
      <c r="AE176" s="36" t="n">
        <v>6.9</v>
      </c>
      <c r="AF176" s="36" t="n">
        <v>3.9</v>
      </c>
      <c r="AG176" s="36" t="n">
        <v>7.2</v>
      </c>
      <c r="AH176" s="36" t="n">
        <v>8.1</v>
      </c>
      <c r="AI176" s="36" t="n">
        <v>10</v>
      </c>
      <c r="AJ176" s="36" t="n">
        <v>6.4</v>
      </c>
      <c r="AK176" s="36" t="n">
        <v>6.8</v>
      </c>
      <c r="AL176" s="36" t="s">
        <v>1730</v>
      </c>
      <c r="AM176" s="36" t="n">
        <v>5.4</v>
      </c>
      <c r="AN176" s="36" t="n">
        <v>6.5</v>
      </c>
      <c r="AO176" s="36" t="n">
        <v>7.1</v>
      </c>
      <c r="AP176" s="36" t="n">
        <v>8.199999999999999</v>
      </c>
      <c r="AQ176" s="36" t="n">
        <v>9</v>
      </c>
      <c r="AR176" s="36" t="n">
        <v>8.300000000000001</v>
      </c>
      <c r="AS176" s="36" t="n">
        <v>7.5</v>
      </c>
      <c r="AT176" s="36" t="n">
        <v>8.1</v>
      </c>
      <c r="AU176" s="36" t="n">
        <v>6.4</v>
      </c>
      <c r="AV176" s="36" t="n">
        <v>6.1</v>
      </c>
      <c r="AW176" s="36" t="s">
        <v>1730</v>
      </c>
      <c r="AX176" s="36" t="n">
        <v>8.4</v>
      </c>
      <c r="AY176" s="36" t="n">
        <v>4.8</v>
      </c>
      <c r="AZ176" s="36" t="n">
        <v>6.2</v>
      </c>
      <c r="BA176" s="36" t="n">
        <v>10</v>
      </c>
      <c r="BB176" s="36" t="n">
        <v>8</v>
      </c>
      <c r="BC176" s="36" t="n">
        <v>5.7</v>
      </c>
      <c r="BD176" s="36" t="n">
        <v>6.3</v>
      </c>
      <c r="BE176" s="36" t="n">
        <v>8.4</v>
      </c>
      <c r="BF176" s="36" t="n">
        <v>7.7</v>
      </c>
      <c r="BG176" s="36" t="n">
        <v>6.7</v>
      </c>
      <c r="BH176" s="36" t="s">
        <v>1730</v>
      </c>
      <c r="BI176" s="36" t="n">
        <v>4.7</v>
      </c>
      <c r="BJ176" s="36" t="n">
        <v>8.1</v>
      </c>
      <c r="BK176" s="36" t="n">
        <v>8.800000000000001</v>
      </c>
      <c r="BL176" s="36" t="s">
        <v>1730</v>
      </c>
      <c r="BM176" s="36" t="n">
        <v>8.199999999999999</v>
      </c>
      <c r="BN176" s="36" t="s">
        <v>1730</v>
      </c>
      <c r="BO176" s="36" t="s">
        <v>1730</v>
      </c>
      <c r="BP176" s="36" t="s">
        <v>1770</v>
      </c>
      <c r="BQ176" s="36" t="s">
        <v>2182</v>
      </c>
      <c r="BR176" s="36" t="s">
        <v>2428</v>
      </c>
      <c r="BS176" s="36" t="s">
        <v>2428</v>
      </c>
      <c r="BT176" s="36" t="s">
        <v>2429</v>
      </c>
      <c r="BU176" s="36" t="s">
        <v>2430</v>
      </c>
      <c r="BV176" s="36" t="n">
        <v>4185</v>
      </c>
      <c r="BW176" s="36" t="s">
        <v>121</v>
      </c>
      <c r="BX176" s="36" t="s">
        <v>1810</v>
      </c>
      <c r="BY176" s="36" t="s">
        <v>1735</v>
      </c>
    </row>
    <row r="177" spans="1:77">
      <c r="A177" s="36" t="n">
        <v>426412</v>
      </c>
      <c r="B177" s="36" t="s">
        <v>2431</v>
      </c>
      <c r="C177" s="36" t="s">
        <v>2432</v>
      </c>
      <c r="D177" s="36">
        <f>VLOOKUP(C177,原始数据!$A$4:$B$133,2,0)</f>
        <v/>
      </c>
      <c r="E177" s="179" t="s">
        <v>2344</v>
      </c>
      <c r="F177" s="36" t="s">
        <v>1730</v>
      </c>
      <c r="G177" s="36" t="n">
        <v>8.5</v>
      </c>
      <c r="H177" s="36" t="n">
        <v>5.3</v>
      </c>
      <c r="I177" s="36" t="s">
        <v>1730</v>
      </c>
      <c r="J177" s="36" t="n">
        <v>7.1</v>
      </c>
      <c r="K177" s="36" t="n">
        <v>4.2</v>
      </c>
      <c r="L177" s="36" t="n">
        <v>2.3</v>
      </c>
      <c r="M177" s="36" t="n">
        <v>4.4</v>
      </c>
      <c r="N177" s="36" t="n">
        <v>4.8</v>
      </c>
      <c r="O177" s="36" t="n">
        <v>5.3</v>
      </c>
      <c r="P177" s="36" t="n">
        <v>10</v>
      </c>
      <c r="Q177" s="36" t="n">
        <v>5</v>
      </c>
      <c r="R177" s="36" t="n">
        <v>3.4</v>
      </c>
      <c r="S177" s="36" t="s">
        <v>1730</v>
      </c>
      <c r="T177" s="36" t="s">
        <v>1730</v>
      </c>
      <c r="U177" s="36" t="n">
        <v>3.1</v>
      </c>
      <c r="V177" s="36" t="n">
        <v>4.3</v>
      </c>
      <c r="W177" s="36" t="n">
        <v>6.6</v>
      </c>
      <c r="X177" s="36" t="s">
        <v>1730</v>
      </c>
      <c r="Y177" s="36" t="s">
        <v>1730</v>
      </c>
      <c r="Z177" s="36" t="n">
        <v>6.5</v>
      </c>
      <c r="AA177" s="36" t="n">
        <v>7.5</v>
      </c>
      <c r="AB177" s="36" t="n">
        <v>3.1</v>
      </c>
      <c r="AC177" s="36" t="n">
        <v>4.4</v>
      </c>
      <c r="AD177" s="36" t="n">
        <v>1.5</v>
      </c>
      <c r="AE177" s="36" t="n">
        <v>4.2</v>
      </c>
      <c r="AF177" s="36" t="n">
        <v>6.6</v>
      </c>
      <c r="AG177" s="36" t="n">
        <v>5.5</v>
      </c>
      <c r="AH177" s="36" t="n">
        <v>9.1</v>
      </c>
      <c r="AI177" s="36" t="n">
        <v>10</v>
      </c>
      <c r="AJ177" s="36" t="n">
        <v>4.5</v>
      </c>
      <c r="AK177" s="36" t="n">
        <v>5.6</v>
      </c>
      <c r="AL177" s="36" t="s">
        <v>1730</v>
      </c>
      <c r="AM177" s="36" t="n">
        <v>4.8</v>
      </c>
      <c r="AN177" s="36" t="n">
        <v>10</v>
      </c>
      <c r="AO177" s="36" t="n">
        <v>4.8</v>
      </c>
      <c r="AP177" s="36" t="n">
        <v>5.3</v>
      </c>
      <c r="AQ177" s="36" t="n">
        <v>5.1</v>
      </c>
      <c r="AR177" s="36" t="n">
        <v>4.4</v>
      </c>
      <c r="AS177" s="36" t="n">
        <v>4.3</v>
      </c>
      <c r="AT177" s="36" t="n">
        <v>4.8</v>
      </c>
      <c r="AU177" s="36" t="n">
        <v>5.6</v>
      </c>
      <c r="AV177" s="36" t="n">
        <v>3.8</v>
      </c>
      <c r="AW177" s="36" t="s">
        <v>1730</v>
      </c>
      <c r="AX177" s="36" t="n">
        <v>8.1</v>
      </c>
      <c r="AY177" s="36" t="n">
        <v>6.5</v>
      </c>
      <c r="AZ177" s="36" t="n">
        <v>6.2</v>
      </c>
      <c r="BA177" s="36" t="n">
        <v>4.9</v>
      </c>
      <c r="BB177" s="36" t="n">
        <v>6.9</v>
      </c>
      <c r="BC177" s="36" t="n">
        <v>7.5</v>
      </c>
      <c r="BD177" s="36" t="n">
        <v>6.3</v>
      </c>
      <c r="BE177" s="36" t="n">
        <v>4</v>
      </c>
      <c r="BF177" s="36" t="n">
        <v>3.2</v>
      </c>
      <c r="BG177" s="36" t="n">
        <v>5</v>
      </c>
      <c r="BH177" s="36" t="s">
        <v>1730</v>
      </c>
      <c r="BI177" s="36" t="n">
        <v>5.2</v>
      </c>
      <c r="BJ177" s="36" t="n">
        <v>9.800000000000001</v>
      </c>
      <c r="BK177" s="36" t="n">
        <v>2.8</v>
      </c>
      <c r="BL177" s="36" t="s">
        <v>1730</v>
      </c>
      <c r="BM177" s="36" t="n">
        <v>5.2</v>
      </c>
      <c r="BN177" s="36" t="s">
        <v>1730</v>
      </c>
      <c r="BO177" s="36" t="s">
        <v>1730</v>
      </c>
      <c r="BP177" s="36" t="s">
        <v>1764</v>
      </c>
      <c r="BQ177" s="36" t="s">
        <v>2190</v>
      </c>
      <c r="BR177" s="36" t="s">
        <v>2433</v>
      </c>
      <c r="BS177" s="36" t="s">
        <v>2433</v>
      </c>
      <c r="BT177" s="36" t="s">
        <v>2434</v>
      </c>
      <c r="BU177" s="36" t="s">
        <v>2435</v>
      </c>
      <c r="BV177" s="36" t="n">
        <v>2778</v>
      </c>
      <c r="BW177" s="36" t="s">
        <v>121</v>
      </c>
      <c r="BX177" s="36" t="s">
        <v>1775</v>
      </c>
      <c r="BY177" s="36" t="s">
        <v>1735</v>
      </c>
    </row>
    <row r="178" spans="1:77">
      <c r="A178" s="36" t="n">
        <v>426412</v>
      </c>
      <c r="B178" s="36" t="s">
        <v>2436</v>
      </c>
      <c r="C178" s="36" t="s">
        <v>2437</v>
      </c>
      <c r="D178" s="36">
        <f>VLOOKUP(C178,原始数据!$A$4:$B$133,2,0)</f>
        <v/>
      </c>
      <c r="E178" s="179" t="s">
        <v>1811</v>
      </c>
      <c r="F178" s="36" t="s">
        <v>1730</v>
      </c>
      <c r="G178" s="36" t="n">
        <v>6.5</v>
      </c>
      <c r="H178" s="36" t="n">
        <v>6.2</v>
      </c>
      <c r="I178" s="36" t="s">
        <v>1730</v>
      </c>
      <c r="J178" s="36" t="n">
        <v>5.3</v>
      </c>
      <c r="K178" s="36" t="n">
        <v>8.300000000000001</v>
      </c>
      <c r="L178" s="36" t="n">
        <v>2.3</v>
      </c>
      <c r="M178" s="36" t="n">
        <v>8.699999999999999</v>
      </c>
      <c r="N178" s="36" t="n">
        <v>4.8</v>
      </c>
      <c r="O178" s="36" t="n">
        <v>5.9</v>
      </c>
      <c r="P178" s="36" t="n">
        <v>10</v>
      </c>
      <c r="Q178" s="36" t="n">
        <v>6.9</v>
      </c>
      <c r="R178" s="36" t="n">
        <v>2.5</v>
      </c>
      <c r="S178" s="36" t="s">
        <v>1730</v>
      </c>
      <c r="T178" s="36" t="s">
        <v>1730</v>
      </c>
      <c r="U178" s="36" t="n">
        <v>2.7</v>
      </c>
      <c r="V178" s="36" t="n">
        <v>3</v>
      </c>
      <c r="W178" s="36" t="n">
        <v>4.6</v>
      </c>
      <c r="X178" s="36" t="s">
        <v>1730</v>
      </c>
      <c r="Y178" s="36" t="s">
        <v>1730</v>
      </c>
      <c r="Z178" s="36" t="n">
        <v>4.6</v>
      </c>
      <c r="AA178" s="36" t="n">
        <v>4</v>
      </c>
      <c r="AB178" s="36" t="n">
        <v>5.9</v>
      </c>
      <c r="AC178" s="36" t="n">
        <v>3.9</v>
      </c>
      <c r="AD178" s="36" t="n">
        <v>1</v>
      </c>
      <c r="AE178" s="36" t="n">
        <v>5.5</v>
      </c>
      <c r="AF178" s="36" t="n">
        <v>5.3</v>
      </c>
      <c r="AG178" s="36" t="n">
        <v>5.5</v>
      </c>
      <c r="AH178" s="36" t="n">
        <v>3.4</v>
      </c>
      <c r="AI178" s="36" t="n">
        <v>6.8</v>
      </c>
      <c r="AJ178" s="36" t="n">
        <v>4.5</v>
      </c>
      <c r="AK178" s="36" t="n">
        <v>3.2</v>
      </c>
      <c r="AL178" s="36" t="s">
        <v>1730</v>
      </c>
      <c r="AM178" s="36" t="n">
        <v>7.7</v>
      </c>
      <c r="AN178" s="36" t="n">
        <v>2.5</v>
      </c>
      <c r="AO178" s="36" t="n">
        <v>4.2</v>
      </c>
      <c r="AP178" s="36" t="n">
        <v>5.7</v>
      </c>
      <c r="AQ178" s="36" t="n">
        <v>4.9</v>
      </c>
      <c r="AR178" s="36" t="n">
        <v>6.3</v>
      </c>
      <c r="AS178" s="36" t="n">
        <v>7.1</v>
      </c>
      <c r="AT178" s="36" t="n">
        <v>7.4</v>
      </c>
      <c r="AU178" s="36" t="n">
        <v>6</v>
      </c>
      <c r="AV178" s="36" t="n">
        <v>1</v>
      </c>
      <c r="AW178" s="36" t="s">
        <v>1730</v>
      </c>
      <c r="AX178" s="36" t="n">
        <v>5</v>
      </c>
      <c r="AY178" s="36" t="n">
        <v>4.8</v>
      </c>
      <c r="AZ178" s="36" t="n">
        <v>3.8</v>
      </c>
      <c r="BA178" s="36" t="n">
        <v>9.5</v>
      </c>
      <c r="BB178" s="36" t="n">
        <v>6.3</v>
      </c>
      <c r="BC178" s="36" t="n">
        <v>7.5</v>
      </c>
      <c r="BD178" s="36" t="n">
        <v>2.5</v>
      </c>
      <c r="BE178" s="36" t="n">
        <v>7.6</v>
      </c>
      <c r="BF178" s="36" t="n">
        <v>6.8</v>
      </c>
      <c r="BG178" s="36" t="n">
        <v>7.3</v>
      </c>
      <c r="BH178" s="36" t="s">
        <v>1730</v>
      </c>
      <c r="BI178" s="36" t="n">
        <v>5.8</v>
      </c>
      <c r="BJ178" s="36" t="n">
        <v>8.1</v>
      </c>
      <c r="BK178" s="36" t="n">
        <v>4.6</v>
      </c>
      <c r="BL178" s="36" t="s">
        <v>1730</v>
      </c>
      <c r="BM178" s="36" t="n">
        <v>5.6</v>
      </c>
      <c r="BN178" s="36" t="s">
        <v>1730</v>
      </c>
      <c r="BO178" s="36" t="s">
        <v>1730</v>
      </c>
      <c r="BP178" s="36" t="s">
        <v>2194</v>
      </c>
      <c r="BQ178" s="36" t="s">
        <v>2183</v>
      </c>
      <c r="BR178" s="36" t="s">
        <v>2438</v>
      </c>
      <c r="BS178" s="36" t="s">
        <v>2438</v>
      </c>
      <c r="BT178" s="36" t="s">
        <v>2439</v>
      </c>
      <c r="BU178" s="36" t="s">
        <v>2440</v>
      </c>
      <c r="BV178" s="36" t="n">
        <v>5306</v>
      </c>
      <c r="BW178" s="36" t="s">
        <v>121</v>
      </c>
      <c r="BX178" s="36" t="s">
        <v>1810</v>
      </c>
      <c r="BY178" s="36" t="s">
        <v>1798</v>
      </c>
    </row>
    <row r="179" spans="1:77">
      <c r="A179" s="36" t="n">
        <v>426412</v>
      </c>
      <c r="B179" s="36" t="s">
        <v>2441</v>
      </c>
      <c r="C179" s="36" t="s">
        <v>2442</v>
      </c>
      <c r="D179" s="36">
        <f>VLOOKUP(C179,原始数据!$A$4:$B$133,2,0)</f>
        <v/>
      </c>
      <c r="E179" s="179" t="s">
        <v>1784</v>
      </c>
      <c r="F179" s="36" t="s">
        <v>1730</v>
      </c>
      <c r="G179" s="36" t="n">
        <v>8.5</v>
      </c>
      <c r="H179" s="36" t="n">
        <v>6.2</v>
      </c>
      <c r="I179" s="36" t="s">
        <v>1730</v>
      </c>
      <c r="J179" s="36" t="n">
        <v>8</v>
      </c>
      <c r="K179" s="36" t="n">
        <v>9.5</v>
      </c>
      <c r="L179" s="36" t="n">
        <v>4</v>
      </c>
      <c r="M179" s="36" t="n">
        <v>3</v>
      </c>
      <c r="N179" s="36" t="n">
        <v>6.6</v>
      </c>
      <c r="O179" s="36" t="n">
        <v>9.5</v>
      </c>
      <c r="P179" s="36" t="n">
        <v>10</v>
      </c>
      <c r="Q179" s="36" t="n">
        <v>6.9</v>
      </c>
      <c r="R179" s="36" t="n">
        <v>6.2</v>
      </c>
      <c r="S179" s="36" t="s">
        <v>1730</v>
      </c>
      <c r="T179" s="36" t="s">
        <v>1730</v>
      </c>
      <c r="U179" s="36" t="n">
        <v>5.8</v>
      </c>
      <c r="V179" s="36" t="n">
        <v>9.4</v>
      </c>
      <c r="W179" s="36" t="n">
        <v>7.3</v>
      </c>
      <c r="X179" s="36" t="s">
        <v>1730</v>
      </c>
      <c r="Y179" s="36" t="s">
        <v>1730</v>
      </c>
      <c r="Z179" s="36" t="n">
        <v>7.4</v>
      </c>
      <c r="AA179" s="36" t="n">
        <v>9.199999999999999</v>
      </c>
      <c r="AB179" s="36" t="n">
        <v>8.699999999999999</v>
      </c>
      <c r="AC179" s="36" t="n">
        <v>7.5</v>
      </c>
      <c r="AD179" s="36" t="n">
        <v>8.9</v>
      </c>
      <c r="AE179" s="36" t="n">
        <v>6.9</v>
      </c>
      <c r="AF179" s="36" t="n">
        <v>5.3</v>
      </c>
      <c r="AG179" s="36" t="n">
        <v>3.8</v>
      </c>
      <c r="AH179" s="36" t="n">
        <v>9.1</v>
      </c>
      <c r="AI179" s="36" t="n">
        <v>9</v>
      </c>
      <c r="AJ179" s="36" t="n">
        <v>4.5</v>
      </c>
      <c r="AK179" s="36" t="n">
        <v>4.4</v>
      </c>
      <c r="AL179" s="36" t="s">
        <v>1730</v>
      </c>
      <c r="AM179" s="36" t="n">
        <v>7.1</v>
      </c>
      <c r="AN179" s="36" t="n">
        <v>4.5</v>
      </c>
      <c r="AO179" s="36" t="n">
        <v>6.5</v>
      </c>
      <c r="AP179" s="36" t="n">
        <v>9</v>
      </c>
      <c r="AQ179" s="36" t="n">
        <v>9.199999999999999</v>
      </c>
      <c r="AR179" s="36" t="n">
        <v>6.3</v>
      </c>
      <c r="AS179" s="36" t="n">
        <v>4.1</v>
      </c>
      <c r="AT179" s="36" t="n">
        <v>8.800000000000001</v>
      </c>
      <c r="AU179" s="36" t="n">
        <v>8.199999999999999</v>
      </c>
      <c r="AV179" s="36" t="n">
        <v>3.8</v>
      </c>
      <c r="AW179" s="36" t="s">
        <v>1730</v>
      </c>
      <c r="AX179" s="36" t="n">
        <v>10</v>
      </c>
      <c r="AY179" s="36" t="n">
        <v>6.5</v>
      </c>
      <c r="AZ179" s="36" t="n">
        <v>6.2</v>
      </c>
      <c r="BA179" s="36" t="n">
        <v>8.9</v>
      </c>
      <c r="BB179" s="36" t="n">
        <v>10</v>
      </c>
      <c r="BC179" s="36" t="n">
        <v>7.5</v>
      </c>
      <c r="BD179" s="36" t="n">
        <v>6.3</v>
      </c>
      <c r="BE179" s="36" t="n">
        <v>6.2</v>
      </c>
      <c r="BF179" s="36" t="n">
        <v>9.199999999999999</v>
      </c>
      <c r="BG179" s="36" t="n">
        <v>7.9</v>
      </c>
      <c r="BH179" s="36" t="s">
        <v>1730</v>
      </c>
      <c r="BI179" s="36" t="n">
        <v>8</v>
      </c>
      <c r="BJ179" s="36" t="n">
        <v>8.1</v>
      </c>
      <c r="BK179" s="36" t="n">
        <v>8.6</v>
      </c>
      <c r="BL179" s="36" t="s">
        <v>1730</v>
      </c>
      <c r="BM179" s="36" t="n">
        <v>6.6</v>
      </c>
      <c r="BN179" s="36" t="s">
        <v>1730</v>
      </c>
      <c r="BO179" s="36" t="s">
        <v>1730</v>
      </c>
      <c r="BP179" s="36" t="s">
        <v>1770</v>
      </c>
      <c r="BQ179" s="36" t="s">
        <v>1740</v>
      </c>
      <c r="BR179" s="36" t="s">
        <v>2443</v>
      </c>
      <c r="BS179" s="36" t="s">
        <v>2443</v>
      </c>
      <c r="BT179" s="36" t="s">
        <v>2444</v>
      </c>
      <c r="BU179" s="36" t="s">
        <v>2445</v>
      </c>
      <c r="BV179" s="36" t="n">
        <v>5599</v>
      </c>
      <c r="BW179" s="36" t="s">
        <v>177</v>
      </c>
      <c r="BX179" s="36" t="s">
        <v>1740</v>
      </c>
      <c r="BY179" s="36" t="s">
        <v>1783</v>
      </c>
    </row>
    <row r="180" spans="1:77">
      <c r="A180" s="36" t="n">
        <v>426412</v>
      </c>
      <c r="B180" s="36" t="s">
        <v>2446</v>
      </c>
      <c r="C180" s="36" t="s">
        <v>2447</v>
      </c>
      <c r="D180" s="36">
        <f>VLOOKUP(C180,原始数据!$A$4:$B$133,2,0)</f>
        <v/>
      </c>
      <c r="E180" s="179" t="s">
        <v>1793</v>
      </c>
      <c r="F180" s="36" t="s">
        <v>1730</v>
      </c>
      <c r="G180" s="36" t="n">
        <v>4.5</v>
      </c>
      <c r="H180" s="36" t="n">
        <v>8.1</v>
      </c>
      <c r="I180" s="36" t="s">
        <v>1730</v>
      </c>
      <c r="J180" s="36" t="n">
        <v>8</v>
      </c>
      <c r="K180" s="36" t="n">
        <v>7.2</v>
      </c>
      <c r="L180" s="36" t="n">
        <v>2.3</v>
      </c>
      <c r="M180" s="36" t="n">
        <v>8.699999999999999</v>
      </c>
      <c r="N180" s="36" t="n">
        <v>6.6</v>
      </c>
      <c r="O180" s="36" t="n">
        <v>5.9</v>
      </c>
      <c r="P180" s="36" t="n">
        <v>10</v>
      </c>
      <c r="Q180" s="36" t="n">
        <v>5</v>
      </c>
      <c r="R180" s="36" t="n">
        <v>4.4</v>
      </c>
      <c r="S180" s="36" t="s">
        <v>1730</v>
      </c>
      <c r="T180" s="36" t="s">
        <v>1730</v>
      </c>
      <c r="U180" s="36" t="n">
        <v>4</v>
      </c>
      <c r="V180" s="36" t="n">
        <v>8.699999999999999</v>
      </c>
      <c r="W180" s="36" t="n">
        <v>6.8</v>
      </c>
      <c r="X180" s="36" t="s">
        <v>1730</v>
      </c>
      <c r="Y180" s="36" t="s">
        <v>1730</v>
      </c>
      <c r="Z180" s="36" t="n">
        <v>4.7</v>
      </c>
      <c r="AA180" s="36" t="n">
        <v>7.5</v>
      </c>
      <c r="AB180" s="36" t="n">
        <v>8</v>
      </c>
      <c r="AC180" s="36" t="n">
        <v>7.9</v>
      </c>
      <c r="AD180" s="36" t="n">
        <v>7.1</v>
      </c>
      <c r="AE180" s="36" t="n">
        <v>6.9</v>
      </c>
      <c r="AF180" s="36" t="n">
        <v>3.9</v>
      </c>
      <c r="AG180" s="36" t="n">
        <v>5.5</v>
      </c>
      <c r="AH180" s="36" t="n">
        <v>7.2</v>
      </c>
      <c r="AI180" s="36" t="n">
        <v>5</v>
      </c>
      <c r="AJ180" s="36" t="n">
        <v>6.4</v>
      </c>
      <c r="AK180" s="36" t="n">
        <v>9.300000000000001</v>
      </c>
      <c r="AL180" s="36" t="s">
        <v>1730</v>
      </c>
      <c r="AM180" s="36" t="n">
        <v>8.300000000000001</v>
      </c>
      <c r="AN180" s="36" t="n">
        <v>1</v>
      </c>
      <c r="AO180" s="36" t="n">
        <v>7.1</v>
      </c>
      <c r="AP180" s="36" t="n">
        <v>7.9</v>
      </c>
      <c r="AQ180" s="36" t="n">
        <v>6.6</v>
      </c>
      <c r="AR180" s="36" t="n">
        <v>8.300000000000001</v>
      </c>
      <c r="AS180" s="36" t="n">
        <v>7.7</v>
      </c>
      <c r="AT180" s="36" t="n">
        <v>8.1</v>
      </c>
      <c r="AU180" s="36" t="n">
        <v>6.8</v>
      </c>
      <c r="AV180" s="36" t="n">
        <v>1</v>
      </c>
      <c r="AW180" s="36" t="s">
        <v>1730</v>
      </c>
      <c r="AX180" s="36" t="n">
        <v>5</v>
      </c>
      <c r="AY180" s="36" t="n">
        <v>4.8</v>
      </c>
      <c r="AZ180" s="36" t="n">
        <v>7.4</v>
      </c>
      <c r="BA180" s="36" t="n">
        <v>8.9</v>
      </c>
      <c r="BB180" s="36" t="n">
        <v>2.4</v>
      </c>
      <c r="BC180" s="36" t="n">
        <v>4</v>
      </c>
      <c r="BD180" s="36" t="n">
        <v>4.4</v>
      </c>
      <c r="BE180" s="36" t="n">
        <v>6.9</v>
      </c>
      <c r="BF180" s="36" t="n">
        <v>7.6</v>
      </c>
      <c r="BG180" s="36" t="n">
        <v>7.9</v>
      </c>
      <c r="BH180" s="36" t="s">
        <v>1730</v>
      </c>
      <c r="BI180" s="36" t="n">
        <v>9</v>
      </c>
      <c r="BJ180" s="36" t="n">
        <v>3.1</v>
      </c>
      <c r="BK180" s="36" t="n">
        <v>7.3</v>
      </c>
      <c r="BL180" s="36" t="s">
        <v>1730</v>
      </c>
      <c r="BM180" s="36" t="n">
        <v>10</v>
      </c>
      <c r="BN180" s="36" t="s">
        <v>1730</v>
      </c>
      <c r="BO180" s="36" t="s">
        <v>1730</v>
      </c>
      <c r="BP180" s="36" t="s">
        <v>1734</v>
      </c>
      <c r="BQ180" s="36" t="s">
        <v>2184</v>
      </c>
      <c r="BR180" s="36" t="s">
        <v>2448</v>
      </c>
      <c r="BS180" s="36" t="s">
        <v>2448</v>
      </c>
      <c r="BT180" s="36" t="s">
        <v>2449</v>
      </c>
      <c r="BU180" s="36" t="s">
        <v>2450</v>
      </c>
      <c r="BV180" s="36" t="n">
        <v>4833</v>
      </c>
      <c r="BW180" s="36" t="s">
        <v>121</v>
      </c>
      <c r="BX180" s="36" t="s">
        <v>1797</v>
      </c>
      <c r="BY180" s="36" t="s">
        <v>1783</v>
      </c>
    </row>
    <row r="181" spans="1:77">
      <c r="A181" s="36" t="n">
        <v>426412</v>
      </c>
      <c r="B181" s="36" t="s">
        <v>2451</v>
      </c>
      <c r="C181" s="36" t="s">
        <v>2452</v>
      </c>
      <c r="D181" s="36">
        <f>VLOOKUP(C181,原始数据!$A$4:$B$133,2,0)</f>
        <v/>
      </c>
      <c r="E181" s="179" t="s">
        <v>1826</v>
      </c>
      <c r="F181" s="36" t="s">
        <v>1730</v>
      </c>
      <c r="G181" s="36" t="n">
        <v>4.5</v>
      </c>
      <c r="H181" s="36" t="n">
        <v>7.2</v>
      </c>
      <c r="I181" s="36" t="s">
        <v>1730</v>
      </c>
      <c r="J181" s="36" t="n">
        <v>8.9</v>
      </c>
      <c r="K181" s="36" t="n">
        <v>6</v>
      </c>
      <c r="L181" s="36" t="n">
        <v>5.8</v>
      </c>
      <c r="M181" s="36" t="n">
        <v>4.4</v>
      </c>
      <c r="N181" s="36" t="n">
        <v>4.8</v>
      </c>
      <c r="O181" s="36" t="n">
        <v>6.5</v>
      </c>
      <c r="P181" s="36" t="n">
        <v>10</v>
      </c>
      <c r="Q181" s="36" t="n">
        <v>6.9</v>
      </c>
      <c r="R181" s="36" t="n">
        <v>7.2</v>
      </c>
      <c r="S181" s="36" t="s">
        <v>1730</v>
      </c>
      <c r="T181" s="36" t="s">
        <v>1730</v>
      </c>
      <c r="U181" s="36" t="n">
        <v>5.4</v>
      </c>
      <c r="V181" s="36" t="n">
        <v>7.5</v>
      </c>
      <c r="W181" s="36" t="n">
        <v>5.8</v>
      </c>
      <c r="X181" s="36" t="s">
        <v>1730</v>
      </c>
      <c r="Y181" s="36" t="s">
        <v>1730</v>
      </c>
      <c r="Z181" s="36" t="n">
        <v>4.7</v>
      </c>
      <c r="AA181" s="36" t="n">
        <v>5.7</v>
      </c>
      <c r="AB181" s="36" t="n">
        <v>5.9</v>
      </c>
      <c r="AC181" s="36" t="n">
        <v>5.7</v>
      </c>
      <c r="AD181" s="36" t="n">
        <v>7.1</v>
      </c>
      <c r="AE181" s="36" t="n">
        <v>5.5</v>
      </c>
      <c r="AF181" s="36" t="n">
        <v>3.9</v>
      </c>
      <c r="AG181" s="36" t="n">
        <v>7.2</v>
      </c>
      <c r="AH181" s="36" t="n">
        <v>5.3</v>
      </c>
      <c r="AI181" s="36" t="n">
        <v>5</v>
      </c>
      <c r="AJ181" s="36" t="n">
        <v>8.4</v>
      </c>
      <c r="AK181" s="36" t="n">
        <v>9.300000000000001</v>
      </c>
      <c r="AL181" s="36" t="s">
        <v>1730</v>
      </c>
      <c r="AM181" s="36" t="n">
        <v>5.4</v>
      </c>
      <c r="AN181" s="36" t="n">
        <v>1</v>
      </c>
      <c r="AO181" s="36" t="n">
        <v>4.2</v>
      </c>
      <c r="AP181" s="36" t="n">
        <v>7.4</v>
      </c>
      <c r="AQ181" s="36" t="n">
        <v>7.4</v>
      </c>
      <c r="AR181" s="36" t="n">
        <v>6.3</v>
      </c>
      <c r="AS181" s="36" t="n">
        <v>5.8</v>
      </c>
      <c r="AT181" s="36" t="n">
        <v>6.1</v>
      </c>
      <c r="AU181" s="36" t="n">
        <v>7.3</v>
      </c>
      <c r="AV181" s="36" t="n">
        <v>3.8</v>
      </c>
      <c r="AW181" s="36" t="s">
        <v>1730</v>
      </c>
      <c r="AX181" s="36" t="n">
        <v>6.9</v>
      </c>
      <c r="AY181" s="36" t="n">
        <v>8.199999999999999</v>
      </c>
      <c r="AZ181" s="36" t="n">
        <v>5</v>
      </c>
      <c r="BA181" s="36" t="n">
        <v>10</v>
      </c>
      <c r="BB181" s="36" t="n">
        <v>7.4</v>
      </c>
      <c r="BC181" s="36" t="n">
        <v>5.7</v>
      </c>
      <c r="BD181" s="36" t="n">
        <v>4.4</v>
      </c>
      <c r="BE181" s="36" t="n">
        <v>4.7</v>
      </c>
      <c r="BF181" s="36" t="n">
        <v>6.3</v>
      </c>
      <c r="BG181" s="36" t="n">
        <v>6.7</v>
      </c>
      <c r="BH181" s="36" t="s">
        <v>1730</v>
      </c>
      <c r="BI181" s="36" t="n">
        <v>4.7</v>
      </c>
      <c r="BJ181" s="36" t="n">
        <v>6.5</v>
      </c>
      <c r="BK181" s="36" t="n">
        <v>9.1</v>
      </c>
      <c r="BL181" s="36" t="s">
        <v>1730</v>
      </c>
      <c r="BM181" s="36" t="n">
        <v>9.1</v>
      </c>
      <c r="BN181" s="36" t="s">
        <v>1730</v>
      </c>
      <c r="BO181" s="36" t="s">
        <v>1730</v>
      </c>
      <c r="BP181" s="36" t="s">
        <v>1734</v>
      </c>
      <c r="BQ181" s="36" t="s">
        <v>2183</v>
      </c>
      <c r="BR181" s="36" t="s">
        <v>2453</v>
      </c>
      <c r="BS181" s="36" t="s">
        <v>2453</v>
      </c>
      <c r="BT181" s="36" t="s">
        <v>2454</v>
      </c>
      <c r="BU181" s="36" t="s">
        <v>2455</v>
      </c>
      <c r="BV181" s="36" t="n">
        <v>5718</v>
      </c>
      <c r="BW181" s="36" t="s">
        <v>121</v>
      </c>
      <c r="BX181" s="36" t="s">
        <v>1739</v>
      </c>
      <c r="BY181" s="36" t="s">
        <v>1750</v>
      </c>
    </row>
    <row r="182" spans="1:77">
      <c r="A182" s="36" t="n">
        <v>426412</v>
      </c>
      <c r="B182" s="36" t="s">
        <v>2456</v>
      </c>
      <c r="C182" s="36" t="s">
        <v>2457</v>
      </c>
      <c r="D182" s="36">
        <f>VLOOKUP(C182,原始数据!$A$4:$B$133,2,0)</f>
        <v/>
      </c>
      <c r="E182" s="179" t="s">
        <v>2046</v>
      </c>
      <c r="F182" s="36" t="s">
        <v>1730</v>
      </c>
      <c r="G182" s="36" t="n">
        <v>4.5</v>
      </c>
      <c r="H182" s="36" t="n">
        <v>8.1</v>
      </c>
      <c r="I182" s="36" t="s">
        <v>1730</v>
      </c>
      <c r="J182" s="36" t="n">
        <v>8</v>
      </c>
      <c r="K182" s="36" t="n">
        <v>6.6</v>
      </c>
      <c r="L182" s="36" t="n">
        <v>5.8</v>
      </c>
      <c r="M182" s="36" t="n">
        <v>3</v>
      </c>
      <c r="N182" s="36" t="n">
        <v>6.6</v>
      </c>
      <c r="O182" s="36" t="n">
        <v>6.5</v>
      </c>
      <c r="P182" s="36" t="n">
        <v>10</v>
      </c>
      <c r="Q182" s="36" t="n">
        <v>3.2</v>
      </c>
      <c r="R182" s="36" t="n">
        <v>7.2</v>
      </c>
      <c r="S182" s="36" t="s">
        <v>1730</v>
      </c>
      <c r="T182" s="36" t="s">
        <v>1730</v>
      </c>
      <c r="U182" s="36" t="n">
        <v>5.4</v>
      </c>
      <c r="V182" s="36" t="n">
        <v>4.9</v>
      </c>
      <c r="W182" s="36" t="n">
        <v>6.2</v>
      </c>
      <c r="X182" s="36" t="s">
        <v>1730</v>
      </c>
      <c r="Y182" s="36" t="s">
        <v>1730</v>
      </c>
      <c r="Z182" s="36" t="n">
        <v>4.6</v>
      </c>
      <c r="AA182" s="36" t="n">
        <v>5.7</v>
      </c>
      <c r="AB182" s="36" t="n">
        <v>7.3</v>
      </c>
      <c r="AC182" s="36" t="n">
        <v>7.7</v>
      </c>
      <c r="AD182" s="36" t="n">
        <v>5.8</v>
      </c>
      <c r="AE182" s="36" t="n">
        <v>5.5</v>
      </c>
      <c r="AF182" s="36" t="n">
        <v>3.9</v>
      </c>
      <c r="AG182" s="36" t="n">
        <v>5.5</v>
      </c>
      <c r="AH182" s="36" t="n">
        <v>5.3</v>
      </c>
      <c r="AI182" s="36" t="n">
        <v>6.8</v>
      </c>
      <c r="AJ182" s="36" t="n">
        <v>2.5</v>
      </c>
      <c r="AK182" s="36" t="n">
        <v>9.300000000000001</v>
      </c>
      <c r="AL182" s="36" t="s">
        <v>1730</v>
      </c>
      <c r="AM182" s="36" t="n">
        <v>5.9</v>
      </c>
      <c r="AN182" s="36" t="n">
        <v>4.5</v>
      </c>
      <c r="AO182" s="36" t="n">
        <v>5.9</v>
      </c>
      <c r="AP182" s="36" t="n">
        <v>4.6</v>
      </c>
      <c r="AQ182" s="36" t="n">
        <v>7.5</v>
      </c>
      <c r="AR182" s="36" t="n">
        <v>6.3</v>
      </c>
      <c r="AS182" s="36" t="n">
        <v>4.3</v>
      </c>
      <c r="AT182" s="36" t="n">
        <v>8.1</v>
      </c>
      <c r="AU182" s="36" t="n">
        <v>3.7</v>
      </c>
      <c r="AV182" s="36" t="n">
        <v>3.2</v>
      </c>
      <c r="AW182" s="36" t="s">
        <v>1730</v>
      </c>
      <c r="AX182" s="36" t="n">
        <v>7.5</v>
      </c>
      <c r="AY182" s="36" t="n">
        <v>4.8</v>
      </c>
      <c r="AZ182" s="36" t="n">
        <v>6.2</v>
      </c>
      <c r="BA182" s="36" t="n">
        <v>9.5</v>
      </c>
      <c r="BB182" s="36" t="n">
        <v>8.5</v>
      </c>
      <c r="BC182" s="36" t="n">
        <v>5.7</v>
      </c>
      <c r="BD182" s="36" t="n">
        <v>2.5</v>
      </c>
      <c r="BE182" s="36" t="n">
        <v>7.6</v>
      </c>
      <c r="BF182" s="36" t="n">
        <v>8.199999999999999</v>
      </c>
      <c r="BG182" s="36" t="n">
        <v>5</v>
      </c>
      <c r="BH182" s="36" t="s">
        <v>1730</v>
      </c>
      <c r="BI182" s="36" t="n">
        <v>5.2</v>
      </c>
      <c r="BJ182" s="36" t="n">
        <v>8.1</v>
      </c>
      <c r="BK182" s="36" t="n">
        <v>7.5</v>
      </c>
      <c r="BL182" s="36" t="s">
        <v>1730</v>
      </c>
      <c r="BM182" s="36" t="n">
        <v>8.6</v>
      </c>
      <c r="BN182" s="36" t="s">
        <v>1730</v>
      </c>
      <c r="BO182" s="36" t="s">
        <v>1730</v>
      </c>
      <c r="BP182" s="36" t="s">
        <v>1734</v>
      </c>
      <c r="BQ182" s="36" t="s">
        <v>1859</v>
      </c>
      <c r="BR182" s="36" t="s">
        <v>2458</v>
      </c>
      <c r="BS182" s="36" t="s">
        <v>2458</v>
      </c>
      <c r="BT182" s="36" t="s">
        <v>2459</v>
      </c>
      <c r="BU182" s="36" t="s">
        <v>2460</v>
      </c>
      <c r="BV182" s="36" t="n">
        <v>1238</v>
      </c>
      <c r="BW182" s="36" t="s">
        <v>335</v>
      </c>
      <c r="BX182" s="36" t="s">
        <v>1815</v>
      </c>
      <c r="BY182" s="36" t="s">
        <v>1735</v>
      </c>
    </row>
    <row r="183" spans="1:77">
      <c r="A183" s="36" t="n">
        <v>426412</v>
      </c>
      <c r="B183" s="36" t="s">
        <v>2461</v>
      </c>
      <c r="C183" s="36" t="s">
        <v>2462</v>
      </c>
      <c r="D183" s="36">
        <f>VLOOKUP(C183,原始数据!$A$4:$B$133,2,0)</f>
        <v/>
      </c>
      <c r="E183" s="179" t="s">
        <v>2463</v>
      </c>
      <c r="F183" s="36" t="s">
        <v>1730</v>
      </c>
      <c r="G183" s="36" t="n">
        <v>1</v>
      </c>
      <c r="H183" s="36" t="n">
        <v>8.1</v>
      </c>
      <c r="I183" s="36" t="s">
        <v>1730</v>
      </c>
      <c r="J183" s="36" t="n">
        <v>3.4</v>
      </c>
      <c r="K183" s="36" t="n">
        <v>4.2</v>
      </c>
      <c r="L183" s="36" t="n">
        <v>5.8</v>
      </c>
      <c r="M183" s="36" t="n">
        <v>3</v>
      </c>
      <c r="N183" s="36" t="n">
        <v>3</v>
      </c>
      <c r="O183" s="36" t="n">
        <v>4.1</v>
      </c>
      <c r="P183" s="36" t="n">
        <v>10</v>
      </c>
      <c r="Q183" s="36" t="n">
        <v>3.2</v>
      </c>
      <c r="R183" s="36" t="n">
        <v>4.4</v>
      </c>
      <c r="S183" s="36" t="s">
        <v>1730</v>
      </c>
      <c r="T183" s="36" t="s">
        <v>1730</v>
      </c>
      <c r="U183" s="36" t="n">
        <v>3.9</v>
      </c>
      <c r="V183" s="36" t="n">
        <v>4.9</v>
      </c>
      <c r="W183" s="36" t="n">
        <v>5.9</v>
      </c>
      <c r="X183" s="36" t="s">
        <v>1730</v>
      </c>
      <c r="Y183" s="36" t="s">
        <v>1730</v>
      </c>
      <c r="Z183" s="36" t="n">
        <v>1.2</v>
      </c>
      <c r="AA183" s="36" t="n">
        <v>1</v>
      </c>
      <c r="AB183" s="36" t="n">
        <v>3.1</v>
      </c>
      <c r="AC183" s="36" t="n">
        <v>4.5</v>
      </c>
      <c r="AD183" s="36" t="n">
        <v>4.6</v>
      </c>
      <c r="AE183" s="36" t="n">
        <v>2.8</v>
      </c>
      <c r="AF183" s="36" t="n">
        <v>8</v>
      </c>
      <c r="AG183" s="36" t="n">
        <v>2.1</v>
      </c>
      <c r="AH183" s="36" t="n">
        <v>5.3</v>
      </c>
      <c r="AI183" s="36" t="n">
        <v>5</v>
      </c>
      <c r="AJ183" s="36" t="n">
        <v>1</v>
      </c>
      <c r="AK183" s="36" t="n">
        <v>5.6</v>
      </c>
      <c r="AL183" s="36" t="s">
        <v>1730</v>
      </c>
      <c r="AM183" s="36" t="n">
        <v>5.9</v>
      </c>
      <c r="AN183" s="36" t="n">
        <v>4.5</v>
      </c>
      <c r="AO183" s="36" t="n">
        <v>5.9</v>
      </c>
      <c r="AP183" s="36" t="n">
        <v>1</v>
      </c>
      <c r="AQ183" s="36" t="n">
        <v>2.1</v>
      </c>
      <c r="AR183" s="36" t="n">
        <v>1</v>
      </c>
      <c r="AS183" s="36" t="n">
        <v>1.3</v>
      </c>
      <c r="AT183" s="36" t="n">
        <v>4.1</v>
      </c>
      <c r="AU183" s="36" t="n">
        <v>1.4</v>
      </c>
      <c r="AV183" s="36" t="n">
        <v>3.2</v>
      </c>
      <c r="AW183" s="36" t="s">
        <v>1730</v>
      </c>
      <c r="AX183" s="36" t="n">
        <v>4.8</v>
      </c>
      <c r="AY183" s="36" t="n">
        <v>1.3</v>
      </c>
      <c r="AZ183" s="36" t="n">
        <v>5</v>
      </c>
      <c r="BA183" s="36" t="n">
        <v>6.6</v>
      </c>
      <c r="BB183" s="36" t="n">
        <v>5.8</v>
      </c>
      <c r="BC183" s="36" t="n">
        <v>4</v>
      </c>
      <c r="BD183" s="36" t="n">
        <v>1</v>
      </c>
      <c r="BE183" s="36" t="n">
        <v>5.5</v>
      </c>
      <c r="BF183" s="36" t="n">
        <v>3.8</v>
      </c>
      <c r="BG183" s="36" t="n">
        <v>4.4</v>
      </c>
      <c r="BH183" s="36" t="s">
        <v>1730</v>
      </c>
      <c r="BI183" s="36" t="n">
        <v>4.7</v>
      </c>
      <c r="BJ183" s="36" t="n">
        <v>4.8</v>
      </c>
      <c r="BK183" s="36" t="n">
        <v>5.9</v>
      </c>
      <c r="BL183" s="36" t="s">
        <v>1730</v>
      </c>
      <c r="BM183" s="36" t="n">
        <v>6.4</v>
      </c>
      <c r="BN183" s="36" t="s">
        <v>1730</v>
      </c>
      <c r="BO183" s="36" t="s">
        <v>1730</v>
      </c>
      <c r="BP183" s="36" t="s">
        <v>1764</v>
      </c>
      <c r="BQ183" s="36" t="s">
        <v>1815</v>
      </c>
      <c r="BR183" s="36" t="s">
        <v>2464</v>
      </c>
      <c r="BS183" s="36" t="s">
        <v>2464</v>
      </c>
      <c r="BT183" s="36" t="s">
        <v>2465</v>
      </c>
      <c r="BU183" s="36" t="s">
        <v>2466</v>
      </c>
      <c r="BV183" s="36" t="n">
        <v>10619</v>
      </c>
      <c r="BW183" s="36" t="s">
        <v>335</v>
      </c>
      <c r="BX183" s="36" t="s">
        <v>1815</v>
      </c>
      <c r="BY183" s="36" t="s">
        <v>1792</v>
      </c>
    </row>
    <row r="184" spans="1:77">
      <c r="A184" s="36" t="n">
        <v>426412</v>
      </c>
      <c r="B184" s="36" t="s">
        <v>2467</v>
      </c>
      <c r="C184" s="36" t="s">
        <v>2468</v>
      </c>
      <c r="D184" s="36">
        <f>VLOOKUP(C184,原始数据!$A$4:$B$133,2,0)</f>
        <v/>
      </c>
      <c r="E184" s="179" t="s">
        <v>2046</v>
      </c>
      <c r="F184" s="36" t="s">
        <v>1730</v>
      </c>
      <c r="G184" s="36" t="n">
        <v>8.5</v>
      </c>
      <c r="H184" s="36" t="n">
        <v>7.2</v>
      </c>
      <c r="I184" s="36" t="s">
        <v>1730</v>
      </c>
      <c r="J184" s="36" t="n">
        <v>8</v>
      </c>
      <c r="K184" s="36" t="n">
        <v>3.6</v>
      </c>
      <c r="L184" s="36" t="n">
        <v>1</v>
      </c>
      <c r="M184" s="36" t="n">
        <v>3.7</v>
      </c>
      <c r="N184" s="36" t="n">
        <v>6.6</v>
      </c>
      <c r="O184" s="36" t="n">
        <v>7.7</v>
      </c>
      <c r="P184" s="36" t="n">
        <v>10</v>
      </c>
      <c r="Q184" s="36" t="n">
        <v>6.9</v>
      </c>
      <c r="R184" s="36" t="n">
        <v>7.2</v>
      </c>
      <c r="S184" s="36" t="s">
        <v>1730</v>
      </c>
      <c r="T184" s="36" t="s">
        <v>1730</v>
      </c>
      <c r="U184" s="36" t="n">
        <v>6.9</v>
      </c>
      <c r="V184" s="36" t="n">
        <v>7.5</v>
      </c>
      <c r="W184" s="36" t="n">
        <v>6.2</v>
      </c>
      <c r="X184" s="36" t="s">
        <v>1730</v>
      </c>
      <c r="Y184" s="36" t="s">
        <v>1730</v>
      </c>
      <c r="Z184" s="36" t="n">
        <v>6.5</v>
      </c>
      <c r="AA184" s="36" t="n">
        <v>7.5</v>
      </c>
      <c r="AB184" s="36" t="n">
        <v>6.6</v>
      </c>
      <c r="AC184" s="36" t="n">
        <v>6.8</v>
      </c>
      <c r="AD184" s="36" t="n">
        <v>6.4</v>
      </c>
      <c r="AE184" s="36" t="n">
        <v>1</v>
      </c>
      <c r="AF184" s="36" t="n">
        <v>3.9</v>
      </c>
      <c r="AG184" s="36" t="n">
        <v>3.8</v>
      </c>
      <c r="AH184" s="36" t="n">
        <v>7.2</v>
      </c>
      <c r="AI184" s="36" t="n">
        <v>10</v>
      </c>
      <c r="AJ184" s="36" t="n">
        <v>6.4</v>
      </c>
      <c r="AK184" s="36" t="n">
        <v>8</v>
      </c>
      <c r="AL184" s="36" t="s">
        <v>1730</v>
      </c>
      <c r="AM184" s="36" t="n">
        <v>5.9</v>
      </c>
      <c r="AN184" s="36" t="n">
        <v>6.5</v>
      </c>
      <c r="AO184" s="36" t="n">
        <v>5.9</v>
      </c>
      <c r="AP184" s="36" t="n">
        <v>6</v>
      </c>
      <c r="AQ184" s="36" t="n">
        <v>5.3</v>
      </c>
      <c r="AR184" s="36" t="n">
        <v>8.300000000000001</v>
      </c>
      <c r="AS184" s="36" t="n">
        <v>1.6</v>
      </c>
      <c r="AT184" s="36" t="n">
        <v>6.8</v>
      </c>
      <c r="AU184" s="36" t="n">
        <v>8.199999999999999</v>
      </c>
      <c r="AV184" s="36" t="n">
        <v>6.1</v>
      </c>
      <c r="AW184" s="36" t="s">
        <v>1730</v>
      </c>
      <c r="AX184" s="36" t="n">
        <v>8.300000000000001</v>
      </c>
      <c r="AY184" s="36" t="n">
        <v>8.199999999999999</v>
      </c>
      <c r="AZ184" s="36" t="n">
        <v>5</v>
      </c>
      <c r="BA184" s="36" t="n">
        <v>9.5</v>
      </c>
      <c r="BB184" s="36" t="n">
        <v>6.9</v>
      </c>
      <c r="BC184" s="36" t="n">
        <v>5.7</v>
      </c>
      <c r="BD184" s="36" t="n">
        <v>6.3</v>
      </c>
      <c r="BE184" s="36" t="n">
        <v>6.9</v>
      </c>
      <c r="BF184" s="36" t="n">
        <v>6.8</v>
      </c>
      <c r="BG184" s="36" t="n">
        <v>7.3</v>
      </c>
      <c r="BH184" s="36" t="s">
        <v>1730</v>
      </c>
      <c r="BI184" s="36" t="n">
        <v>6.3</v>
      </c>
      <c r="BJ184" s="36" t="n">
        <v>1.4</v>
      </c>
      <c r="BK184" s="36" t="n">
        <v>6.3</v>
      </c>
      <c r="BL184" s="36" t="s">
        <v>1730</v>
      </c>
      <c r="BM184" s="36" t="n">
        <v>8.699999999999999</v>
      </c>
      <c r="BN184" s="36" t="s">
        <v>1730</v>
      </c>
      <c r="BO184" s="36" t="s">
        <v>1730</v>
      </c>
      <c r="BP184" s="36" t="s">
        <v>1734</v>
      </c>
      <c r="BQ184" s="36" t="s">
        <v>2183</v>
      </c>
      <c r="BR184" s="36" t="s">
        <v>2469</v>
      </c>
      <c r="BS184" s="36" t="s">
        <v>2469</v>
      </c>
      <c r="BT184" s="36" t="s">
        <v>2470</v>
      </c>
      <c r="BU184" s="36" t="s">
        <v>2471</v>
      </c>
      <c r="BV184" s="36" t="n">
        <v>5694</v>
      </c>
      <c r="BW184" s="36" t="s">
        <v>121</v>
      </c>
      <c r="BX184" s="36" t="s">
        <v>1815</v>
      </c>
      <c r="BY184" s="36" t="s">
        <v>1765</v>
      </c>
    </row>
    <row r="185" spans="1:77">
      <c r="A185" s="36" t="n">
        <v>426412</v>
      </c>
      <c r="B185" s="36" t="s">
        <v>2472</v>
      </c>
      <c r="C185" s="36" t="s">
        <v>2473</v>
      </c>
      <c r="D185" s="36">
        <f>VLOOKUP(C185,原始数据!$A$4:$B$133,2,0)</f>
        <v/>
      </c>
      <c r="E185" s="179" t="s">
        <v>2355</v>
      </c>
      <c r="F185" s="36" t="s">
        <v>1730</v>
      </c>
      <c r="G185" s="36" t="n">
        <v>6.5</v>
      </c>
      <c r="H185" s="36" t="n">
        <v>5.3</v>
      </c>
      <c r="I185" s="36" t="s">
        <v>1730</v>
      </c>
      <c r="J185" s="36" t="n">
        <v>5.3</v>
      </c>
      <c r="K185" s="36" t="n">
        <v>4.8</v>
      </c>
      <c r="L185" s="36" t="n">
        <v>1</v>
      </c>
      <c r="M185" s="36" t="n">
        <v>3.7</v>
      </c>
      <c r="N185" s="36" t="n">
        <v>6.6</v>
      </c>
      <c r="O185" s="36" t="n">
        <v>6.5</v>
      </c>
      <c r="P185" s="36" t="n">
        <v>10</v>
      </c>
      <c r="Q185" s="36" t="n">
        <v>6.9</v>
      </c>
      <c r="R185" s="36" t="n">
        <v>4.4</v>
      </c>
      <c r="S185" s="36" t="s">
        <v>1730</v>
      </c>
      <c r="T185" s="36" t="s">
        <v>1730</v>
      </c>
      <c r="U185" s="36" t="n">
        <v>2.7</v>
      </c>
      <c r="V185" s="36" t="n">
        <v>4.9</v>
      </c>
      <c r="W185" s="36" t="n">
        <v>4.9</v>
      </c>
      <c r="X185" s="36" t="s">
        <v>1730</v>
      </c>
      <c r="Y185" s="36" t="s">
        <v>1730</v>
      </c>
      <c r="Z185" s="36" t="n">
        <v>7.4</v>
      </c>
      <c r="AA185" s="36" t="n">
        <v>5.7</v>
      </c>
      <c r="AB185" s="36" t="n">
        <v>1.7</v>
      </c>
      <c r="AC185" s="36" t="n">
        <v>4.3</v>
      </c>
      <c r="AD185" s="36" t="n">
        <v>4.6</v>
      </c>
      <c r="AE185" s="36" t="n">
        <v>4.2</v>
      </c>
      <c r="AF185" s="36" t="n">
        <v>5.3</v>
      </c>
      <c r="AG185" s="36" t="n">
        <v>3.8</v>
      </c>
      <c r="AH185" s="36" t="n">
        <v>6.2</v>
      </c>
      <c r="AI185" s="36" t="n">
        <v>6.8</v>
      </c>
      <c r="AJ185" s="36" t="n">
        <v>2.5</v>
      </c>
      <c r="AK185" s="36" t="n">
        <v>4.4</v>
      </c>
      <c r="AL185" s="36" t="s">
        <v>1730</v>
      </c>
      <c r="AM185" s="36" t="n">
        <v>5.9</v>
      </c>
      <c r="AN185" s="36" t="n">
        <v>2.5</v>
      </c>
      <c r="AO185" s="36" t="n">
        <v>4.8</v>
      </c>
      <c r="AP185" s="36" t="n">
        <v>3.7</v>
      </c>
      <c r="AQ185" s="36" t="n">
        <v>4.9</v>
      </c>
      <c r="AR185" s="36" t="n">
        <v>4.4</v>
      </c>
      <c r="AS185" s="36" t="n">
        <v>3.2</v>
      </c>
      <c r="AT185" s="36" t="n">
        <v>4.1</v>
      </c>
      <c r="AU185" s="36" t="n">
        <v>5.4</v>
      </c>
      <c r="AV185" s="36" t="n">
        <v>1</v>
      </c>
      <c r="AW185" s="36" t="s">
        <v>1730</v>
      </c>
      <c r="AX185" s="36" t="n">
        <v>5.3</v>
      </c>
      <c r="AY185" s="36" t="n">
        <v>4.8</v>
      </c>
      <c r="AZ185" s="36" t="n">
        <v>5</v>
      </c>
      <c r="BA185" s="36" t="n">
        <v>6.1</v>
      </c>
      <c r="BB185" s="36" t="n">
        <v>3.5</v>
      </c>
      <c r="BC185" s="36" t="n">
        <v>7.5</v>
      </c>
      <c r="BD185" s="36" t="n">
        <v>6.3</v>
      </c>
      <c r="BE185" s="36" t="n">
        <v>4</v>
      </c>
      <c r="BF185" s="36" t="n">
        <v>3.1</v>
      </c>
      <c r="BG185" s="36" t="n">
        <v>3.8</v>
      </c>
      <c r="BH185" s="36" t="s">
        <v>1730</v>
      </c>
      <c r="BI185" s="36" t="n">
        <v>4.7</v>
      </c>
      <c r="BJ185" s="36" t="n">
        <v>6.5</v>
      </c>
      <c r="BK185" s="36" t="n">
        <v>3.1</v>
      </c>
      <c r="BL185" s="36" t="s">
        <v>1730</v>
      </c>
      <c r="BM185" s="36" t="n">
        <v>3.9</v>
      </c>
      <c r="BN185" s="36" t="s">
        <v>1730</v>
      </c>
      <c r="BO185" s="36" t="s">
        <v>1730</v>
      </c>
      <c r="BP185" s="36" t="s">
        <v>2210</v>
      </c>
      <c r="BQ185" s="36" t="s">
        <v>1739</v>
      </c>
      <c r="BR185" s="36" t="s">
        <v>2474</v>
      </c>
      <c r="BS185" s="36" t="s">
        <v>2474</v>
      </c>
      <c r="BT185" s="36" t="s">
        <v>2475</v>
      </c>
      <c r="BU185" s="36" t="s">
        <v>2476</v>
      </c>
      <c r="BV185" s="36" t="n">
        <v>4509</v>
      </c>
      <c r="BW185" s="36" t="s">
        <v>121</v>
      </c>
      <c r="BX185" s="36" t="s">
        <v>1782</v>
      </c>
      <c r="BY185" s="36" t="s">
        <v>1750</v>
      </c>
    </row>
    <row r="186" spans="1:77">
      <c r="A186" s="36" t="n">
        <v>426412</v>
      </c>
      <c r="B186" s="36" t="s">
        <v>2477</v>
      </c>
      <c r="C186" s="36" t="s">
        <v>2478</v>
      </c>
      <c r="D186" s="36">
        <f>VLOOKUP(C186,原始数据!$A$4:$B$133,2,0)</f>
        <v/>
      </c>
      <c r="E186" s="179" t="s">
        <v>1729</v>
      </c>
      <c r="F186" s="36" t="s">
        <v>1730</v>
      </c>
      <c r="G186" s="36" t="n">
        <v>10</v>
      </c>
      <c r="H186" s="36" t="n">
        <v>5.3</v>
      </c>
      <c r="I186" s="36" t="s">
        <v>1730</v>
      </c>
      <c r="J186" s="36" t="n">
        <v>8</v>
      </c>
      <c r="K186" s="36" t="n">
        <v>1.3</v>
      </c>
      <c r="L186" s="36" t="n">
        <v>1</v>
      </c>
      <c r="M186" s="36" t="n">
        <v>7.3</v>
      </c>
      <c r="N186" s="36" t="n">
        <v>4.8</v>
      </c>
      <c r="O186" s="36" t="n">
        <v>7.1</v>
      </c>
      <c r="P186" s="36" t="n">
        <v>10</v>
      </c>
      <c r="Q186" s="36" t="n">
        <v>6.9</v>
      </c>
      <c r="R186" s="36" t="n">
        <v>4.4</v>
      </c>
      <c r="S186" s="36" t="s">
        <v>1730</v>
      </c>
      <c r="T186" s="36" t="s">
        <v>1730</v>
      </c>
      <c r="U186" s="36" t="n">
        <v>4.5</v>
      </c>
      <c r="V186" s="36" t="n">
        <v>8.1</v>
      </c>
      <c r="W186" s="36" t="n">
        <v>6.7</v>
      </c>
      <c r="X186" s="36" t="s">
        <v>1730</v>
      </c>
      <c r="Y186" s="36" t="s">
        <v>1730</v>
      </c>
      <c r="Z186" s="36" t="n">
        <v>4.6</v>
      </c>
      <c r="AA186" s="36" t="n">
        <v>4</v>
      </c>
      <c r="AB186" s="36" t="n">
        <v>8.699999999999999</v>
      </c>
      <c r="AC186" s="36" t="n">
        <v>8.199999999999999</v>
      </c>
      <c r="AD186" s="36" t="n">
        <v>7.7</v>
      </c>
      <c r="AE186" s="36" t="n">
        <v>4.2</v>
      </c>
      <c r="AF186" s="36" t="n">
        <v>6.6</v>
      </c>
      <c r="AG186" s="36" t="n">
        <v>8.800000000000001</v>
      </c>
      <c r="AH186" s="36" t="n">
        <v>6.2</v>
      </c>
      <c r="AI186" s="36" t="n">
        <v>8.699999999999999</v>
      </c>
      <c r="AJ186" s="36" t="n">
        <v>6.4</v>
      </c>
      <c r="AK186" s="36" t="n">
        <v>5.6</v>
      </c>
      <c r="AL186" s="36" t="s">
        <v>1730</v>
      </c>
      <c r="AM186" s="36" t="n">
        <v>7.7</v>
      </c>
      <c r="AN186" s="36" t="n">
        <v>2.5</v>
      </c>
      <c r="AO186" s="36" t="n">
        <v>4.2</v>
      </c>
      <c r="AP186" s="36" t="n">
        <v>3</v>
      </c>
      <c r="AQ186" s="36" t="n">
        <v>7.9</v>
      </c>
      <c r="AR186" s="36" t="n">
        <v>8.300000000000001</v>
      </c>
      <c r="AS186" s="36" t="n">
        <v>7.3</v>
      </c>
      <c r="AT186" s="36" t="n">
        <v>8.1</v>
      </c>
      <c r="AU186" s="36" t="n">
        <v>6.7</v>
      </c>
      <c r="AV186" s="36" t="n">
        <v>2.6</v>
      </c>
      <c r="AW186" s="36" t="s">
        <v>1730</v>
      </c>
      <c r="AX186" s="36" t="n">
        <v>7.2</v>
      </c>
      <c r="AY186" s="36" t="n">
        <v>4.8</v>
      </c>
      <c r="AZ186" s="36" t="n">
        <v>7.4</v>
      </c>
      <c r="BA186" s="36" t="n">
        <v>10</v>
      </c>
      <c r="BB186" s="36" t="n">
        <v>6.3</v>
      </c>
      <c r="BC186" s="36" t="n">
        <v>7.5</v>
      </c>
      <c r="BD186" s="36" t="n">
        <v>2.5</v>
      </c>
      <c r="BE186" s="36" t="n">
        <v>7.6</v>
      </c>
      <c r="BF186" s="36" t="n">
        <v>8.9</v>
      </c>
      <c r="BG186" s="36" t="n">
        <v>4.4</v>
      </c>
      <c r="BH186" s="36" t="s">
        <v>1730</v>
      </c>
      <c r="BI186" s="36" t="n">
        <v>6.9</v>
      </c>
      <c r="BJ186" s="36" t="n">
        <v>4.8</v>
      </c>
      <c r="BK186" s="36" t="n">
        <v>6.9</v>
      </c>
      <c r="BL186" s="36" t="s">
        <v>1730</v>
      </c>
      <c r="BM186" s="36" t="n">
        <v>4.9</v>
      </c>
      <c r="BN186" s="36" t="s">
        <v>1730</v>
      </c>
      <c r="BO186" s="36" t="s">
        <v>1730</v>
      </c>
      <c r="BP186" s="36" t="s">
        <v>1734</v>
      </c>
      <c r="BQ186" s="36" t="s">
        <v>1740</v>
      </c>
      <c r="BR186" s="36" t="s">
        <v>2479</v>
      </c>
      <c r="BS186" s="36" t="s">
        <v>2479</v>
      </c>
      <c r="BT186" s="36" t="s">
        <v>2480</v>
      </c>
      <c r="BU186" s="36" t="s">
        <v>2481</v>
      </c>
      <c r="BV186" s="36" t="n">
        <v>7129</v>
      </c>
      <c r="BW186" s="36" t="s">
        <v>121</v>
      </c>
      <c r="BX186" s="36" t="s">
        <v>1782</v>
      </c>
      <c r="BY186" s="36" t="s">
        <v>1783</v>
      </c>
    </row>
    <row r="187" spans="1:77">
      <c r="A187" s="36" t="n">
        <v>426412</v>
      </c>
      <c r="B187" s="36" t="s">
        <v>2482</v>
      </c>
      <c r="C187" s="36" t="s">
        <v>2483</v>
      </c>
      <c r="D187" s="36">
        <f>VLOOKUP(C187,原始数据!$A$4:$B$133,2,0)</f>
        <v/>
      </c>
      <c r="E187" s="179" t="s">
        <v>1876</v>
      </c>
      <c r="F187" s="36" t="s">
        <v>1730</v>
      </c>
      <c r="G187" s="36" t="n">
        <v>4.5</v>
      </c>
      <c r="H187" s="36" t="n">
        <v>6.2</v>
      </c>
      <c r="I187" s="36" t="s">
        <v>1730</v>
      </c>
      <c r="J187" s="36" t="n">
        <v>3.4</v>
      </c>
      <c r="K187" s="36" t="n">
        <v>3.6</v>
      </c>
      <c r="L187" s="36" t="n">
        <v>7.5</v>
      </c>
      <c r="M187" s="36" t="n">
        <v>4.4</v>
      </c>
      <c r="N187" s="36" t="n">
        <v>6.6</v>
      </c>
      <c r="O187" s="36" t="n">
        <v>4.7</v>
      </c>
      <c r="P187" s="36" t="n">
        <v>4.5</v>
      </c>
      <c r="Q187" s="36" t="n">
        <v>6.9</v>
      </c>
      <c r="R187" s="36" t="n">
        <v>4.4</v>
      </c>
      <c r="S187" s="36" t="s">
        <v>1730</v>
      </c>
      <c r="T187" s="36" t="s">
        <v>1730</v>
      </c>
      <c r="U187" s="36" t="n">
        <v>3</v>
      </c>
      <c r="V187" s="36" t="n">
        <v>5.6</v>
      </c>
      <c r="W187" s="36" t="n">
        <v>3.2</v>
      </c>
      <c r="X187" s="36" t="s">
        <v>1730</v>
      </c>
      <c r="Y187" s="36" t="s">
        <v>1730</v>
      </c>
      <c r="Z187" s="36" t="n">
        <v>8.4</v>
      </c>
      <c r="AA187" s="36" t="n">
        <v>5.7</v>
      </c>
      <c r="AB187" s="36" t="n">
        <v>6.6</v>
      </c>
      <c r="AC187" s="36" t="n">
        <v>3</v>
      </c>
      <c r="AD187" s="36" t="n">
        <v>4.6</v>
      </c>
      <c r="AE187" s="36" t="n">
        <v>4.9</v>
      </c>
      <c r="AF187" s="36" t="n">
        <v>3.9</v>
      </c>
      <c r="AG187" s="36" t="n">
        <v>7.2</v>
      </c>
      <c r="AH187" s="36" t="n">
        <v>9.1</v>
      </c>
      <c r="AI187" s="36" t="n">
        <v>6</v>
      </c>
      <c r="AJ187" s="36" t="n">
        <v>8.4</v>
      </c>
      <c r="AK187" s="36" t="n">
        <v>5.6</v>
      </c>
      <c r="AL187" s="36" t="s">
        <v>1730</v>
      </c>
      <c r="AM187" s="36" t="n">
        <v>6.5</v>
      </c>
      <c r="AN187" s="36" t="n">
        <v>8.5</v>
      </c>
      <c r="AO187" s="36" t="n">
        <v>4.8</v>
      </c>
      <c r="AP187" s="36" t="n">
        <v>6.1</v>
      </c>
      <c r="AQ187" s="36" t="n">
        <v>5.1</v>
      </c>
      <c r="AR187" s="36" t="n">
        <v>6.3</v>
      </c>
      <c r="AS187" s="36" t="n">
        <v>5.5</v>
      </c>
      <c r="AT187" s="36" t="n">
        <v>6.1</v>
      </c>
      <c r="AU187" s="36" t="n">
        <v>7.3</v>
      </c>
      <c r="AV187" s="36" t="n">
        <v>1</v>
      </c>
      <c r="AW187" s="36" t="s">
        <v>1730</v>
      </c>
      <c r="AX187" s="36" t="n">
        <v>8.300000000000001</v>
      </c>
      <c r="AY187" s="36" t="n">
        <v>6.5</v>
      </c>
      <c r="AZ187" s="36" t="n">
        <v>2.6</v>
      </c>
      <c r="BA187" s="36" t="n">
        <v>8.4</v>
      </c>
      <c r="BB187" s="36" t="n">
        <v>8</v>
      </c>
      <c r="BC187" s="36" t="n">
        <v>7.5</v>
      </c>
      <c r="BD187" s="36" t="n">
        <v>8.199999999999999</v>
      </c>
      <c r="BE187" s="36" t="n">
        <v>4.7</v>
      </c>
      <c r="BF187" s="36" t="n">
        <v>6.5</v>
      </c>
      <c r="BG187" s="36" t="n">
        <v>6.2</v>
      </c>
      <c r="BH187" s="36" t="s">
        <v>1730</v>
      </c>
      <c r="BI187" s="36" t="n">
        <v>6.3</v>
      </c>
      <c r="BJ187" s="36" t="n">
        <v>4.8</v>
      </c>
      <c r="BK187" s="36" t="n">
        <v>8.199999999999999</v>
      </c>
      <c r="BL187" s="36" t="s">
        <v>1730</v>
      </c>
      <c r="BM187" s="36" t="n">
        <v>6.3</v>
      </c>
      <c r="BN187" s="36" t="s">
        <v>1730</v>
      </c>
      <c r="BO187" s="36" t="s">
        <v>1730</v>
      </c>
      <c r="BP187" s="36" t="s">
        <v>1764</v>
      </c>
      <c r="BQ187" s="36" t="s">
        <v>2183</v>
      </c>
      <c r="BR187" s="36" t="s">
        <v>2484</v>
      </c>
      <c r="BS187" s="36" t="s">
        <v>2484</v>
      </c>
      <c r="BT187" s="36" t="s">
        <v>2485</v>
      </c>
      <c r="BU187" s="36" t="s">
        <v>2486</v>
      </c>
      <c r="BV187" s="36" t="n">
        <v>5255</v>
      </c>
      <c r="BW187" s="36" t="s">
        <v>121</v>
      </c>
      <c r="BX187" s="36" t="s">
        <v>1897</v>
      </c>
      <c r="BY187" s="36" t="s">
        <v>1792</v>
      </c>
    </row>
    <row r="188" spans="1:77">
      <c r="A188" s="36" t="n">
        <v>426412</v>
      </c>
      <c r="B188" s="36" t="s">
        <v>2487</v>
      </c>
      <c r="C188" s="36" t="s">
        <v>2488</v>
      </c>
      <c r="D188" s="36">
        <f>VLOOKUP(C188,原始数据!$A$4:$B$133,2,0)</f>
        <v/>
      </c>
      <c r="E188" s="179" t="s">
        <v>2046</v>
      </c>
      <c r="F188" s="36" t="s">
        <v>1730</v>
      </c>
      <c r="G188" s="36" t="n">
        <v>4.5</v>
      </c>
      <c r="H188" s="36" t="n">
        <v>8.1</v>
      </c>
      <c r="I188" s="36" t="s">
        <v>1730</v>
      </c>
      <c r="J188" s="36" t="n">
        <v>8.9</v>
      </c>
      <c r="K188" s="36" t="n">
        <v>6.6</v>
      </c>
      <c r="L188" s="36" t="n">
        <v>1</v>
      </c>
      <c r="M188" s="36" t="n">
        <v>3</v>
      </c>
      <c r="N188" s="36" t="n">
        <v>4.8</v>
      </c>
      <c r="O188" s="36" t="n">
        <v>7.7</v>
      </c>
      <c r="P188" s="36" t="n">
        <v>10</v>
      </c>
      <c r="Q188" s="36" t="n">
        <v>6.9</v>
      </c>
      <c r="R188" s="36" t="n">
        <v>7.2</v>
      </c>
      <c r="S188" s="36" t="s">
        <v>1730</v>
      </c>
      <c r="T188" s="36" t="s">
        <v>1730</v>
      </c>
      <c r="U188" s="36" t="n">
        <v>6.3</v>
      </c>
      <c r="V188" s="36" t="n">
        <v>8.1</v>
      </c>
      <c r="W188" s="36" t="n">
        <v>5.1</v>
      </c>
      <c r="X188" s="36" t="s">
        <v>1730</v>
      </c>
      <c r="Y188" s="36" t="s">
        <v>1730</v>
      </c>
      <c r="Z188" s="36" t="n">
        <v>4.7</v>
      </c>
      <c r="AA188" s="36" t="n">
        <v>4</v>
      </c>
      <c r="AB188" s="36" t="n">
        <v>6.6</v>
      </c>
      <c r="AC188" s="36" t="n">
        <v>5.5</v>
      </c>
      <c r="AD188" s="36" t="n">
        <v>6.4</v>
      </c>
      <c r="AE188" s="36" t="n">
        <v>4.9</v>
      </c>
      <c r="AF188" s="36" t="n">
        <v>3.9</v>
      </c>
      <c r="AG188" s="36" t="n">
        <v>8.800000000000001</v>
      </c>
      <c r="AH188" s="36" t="n">
        <v>9.1</v>
      </c>
      <c r="AI188" s="36" t="n">
        <v>5</v>
      </c>
      <c r="AJ188" s="36" t="n">
        <v>4.5</v>
      </c>
      <c r="AK188" s="36" t="n">
        <v>8</v>
      </c>
      <c r="AL188" s="36" t="s">
        <v>1730</v>
      </c>
      <c r="AM188" s="36" t="n">
        <v>5.9</v>
      </c>
      <c r="AN188" s="36" t="n">
        <v>1</v>
      </c>
      <c r="AO188" s="36" t="n">
        <v>3</v>
      </c>
      <c r="AP188" s="36" t="n">
        <v>4.8</v>
      </c>
      <c r="AQ188" s="36" t="n">
        <v>5.9</v>
      </c>
      <c r="AR188" s="36" t="n">
        <v>4.4</v>
      </c>
      <c r="AS188" s="36" t="n">
        <v>5.6</v>
      </c>
      <c r="AT188" s="36" t="n">
        <v>5.4</v>
      </c>
      <c r="AU188" s="36" t="n">
        <v>7.6</v>
      </c>
      <c r="AV188" s="36" t="n">
        <v>4.9</v>
      </c>
      <c r="AW188" s="36" t="s">
        <v>1730</v>
      </c>
      <c r="AX188" s="36" t="n">
        <v>10</v>
      </c>
      <c r="AY188" s="36" t="n">
        <v>4.8</v>
      </c>
      <c r="AZ188" s="36" t="n">
        <v>5</v>
      </c>
      <c r="BA188" s="36" t="n">
        <v>10</v>
      </c>
      <c r="BB188" s="36" t="n">
        <v>10</v>
      </c>
      <c r="BC188" s="36" t="n">
        <v>5.7</v>
      </c>
      <c r="BD188" s="36" t="n">
        <v>4.4</v>
      </c>
      <c r="BE188" s="36" t="n">
        <v>5.5</v>
      </c>
      <c r="BF188" s="36" t="n">
        <v>6.5</v>
      </c>
      <c r="BG188" s="36" t="n">
        <v>3.8</v>
      </c>
      <c r="BH188" s="36" t="s">
        <v>1730</v>
      </c>
      <c r="BI188" s="36" t="n">
        <v>8.5</v>
      </c>
      <c r="BJ188" s="36" t="n">
        <v>6.5</v>
      </c>
      <c r="BK188" s="36" t="n">
        <v>6.9</v>
      </c>
      <c r="BL188" s="36" t="s">
        <v>1730</v>
      </c>
      <c r="BM188" s="36" t="n">
        <v>7.3</v>
      </c>
      <c r="BN188" s="36" t="s">
        <v>1730</v>
      </c>
      <c r="BO188" s="36" t="s">
        <v>1730</v>
      </c>
      <c r="BP188" s="36" t="s">
        <v>2222</v>
      </c>
      <c r="BQ188" s="36" t="s">
        <v>2186</v>
      </c>
      <c r="BR188" s="36" t="s">
        <v>2489</v>
      </c>
      <c r="BS188" s="36" t="s">
        <v>2489</v>
      </c>
      <c r="BT188" s="36" t="s">
        <v>2490</v>
      </c>
      <c r="BU188" s="36" t="s">
        <v>2491</v>
      </c>
      <c r="BV188" s="36" t="n">
        <v>5652</v>
      </c>
      <c r="BW188" s="36" t="s">
        <v>177</v>
      </c>
      <c r="BX188" s="36" t="s">
        <v>1791</v>
      </c>
      <c r="BY188" s="36" t="s">
        <v>1792</v>
      </c>
    </row>
    <row r="189" spans="1:77">
      <c r="A189" s="36" t="n">
        <v>426412</v>
      </c>
      <c r="B189" s="36" t="s">
        <v>2492</v>
      </c>
      <c r="C189" s="36" t="s">
        <v>2493</v>
      </c>
      <c r="D189" s="36">
        <f>VLOOKUP(C189,原始数据!$A$4:$B$133,2,0)</f>
        <v/>
      </c>
      <c r="E189" s="179" t="s">
        <v>1880</v>
      </c>
      <c r="F189" s="36" t="s">
        <v>1730</v>
      </c>
      <c r="G189" s="36" t="n">
        <v>10</v>
      </c>
      <c r="H189" s="36" t="n">
        <v>7.2</v>
      </c>
      <c r="I189" s="36" t="s">
        <v>1730</v>
      </c>
      <c r="J189" s="36" t="n">
        <v>7.1</v>
      </c>
      <c r="K189" s="36" t="n">
        <v>6</v>
      </c>
      <c r="L189" s="36" t="n">
        <v>2.3</v>
      </c>
      <c r="M189" s="36" t="n">
        <v>5.8</v>
      </c>
      <c r="N189" s="36" t="n">
        <v>4.8</v>
      </c>
      <c r="O189" s="36" t="n">
        <v>8.300000000000001</v>
      </c>
      <c r="P189" s="36" t="n">
        <v>10</v>
      </c>
      <c r="Q189" s="36" t="n">
        <v>10</v>
      </c>
      <c r="R189" s="36" t="n">
        <v>8.1</v>
      </c>
      <c r="S189" s="36" t="s">
        <v>1730</v>
      </c>
      <c r="T189" s="36" t="s">
        <v>1730</v>
      </c>
      <c r="U189" s="36" t="n">
        <v>7.8</v>
      </c>
      <c r="V189" s="36" t="n">
        <v>8.699999999999999</v>
      </c>
      <c r="W189" s="36" t="n">
        <v>7</v>
      </c>
      <c r="X189" s="36" t="s">
        <v>1730</v>
      </c>
      <c r="Y189" s="36" t="s">
        <v>1730</v>
      </c>
      <c r="Z189" s="36" t="n">
        <v>4.7</v>
      </c>
      <c r="AA189" s="36" t="n">
        <v>7.5</v>
      </c>
      <c r="AB189" s="36" t="n">
        <v>8</v>
      </c>
      <c r="AC189" s="36" t="n">
        <v>7.6</v>
      </c>
      <c r="AD189" s="36" t="n">
        <v>5.2</v>
      </c>
      <c r="AE189" s="36" t="n">
        <v>6.2</v>
      </c>
      <c r="AF189" s="36" t="n">
        <v>3.9</v>
      </c>
      <c r="AG189" s="36" t="n">
        <v>7.2</v>
      </c>
      <c r="AH189" s="36" t="n">
        <v>8.1</v>
      </c>
      <c r="AI189" s="36" t="n">
        <v>8.699999999999999</v>
      </c>
      <c r="AJ189" s="36" t="n">
        <v>8.4</v>
      </c>
      <c r="AK189" s="36" t="n">
        <v>5.6</v>
      </c>
      <c r="AL189" s="36" t="s">
        <v>1730</v>
      </c>
      <c r="AM189" s="36" t="n">
        <v>8.9</v>
      </c>
      <c r="AN189" s="36" t="n">
        <v>2.5</v>
      </c>
      <c r="AO189" s="36" t="n">
        <v>8.300000000000001</v>
      </c>
      <c r="AP189" s="36" t="n">
        <v>8.300000000000001</v>
      </c>
      <c r="AQ189" s="36" t="n">
        <v>6.3</v>
      </c>
      <c r="AR189" s="36" t="n">
        <v>6.3</v>
      </c>
      <c r="AS189" s="36" t="n">
        <v>6.8</v>
      </c>
      <c r="AT189" s="36" t="n">
        <v>8.1</v>
      </c>
      <c r="AU189" s="36" t="n">
        <v>10</v>
      </c>
      <c r="AV189" s="36" t="n">
        <v>3.8</v>
      </c>
      <c r="AW189" s="36" t="s">
        <v>1730</v>
      </c>
      <c r="AX189" s="36" t="n">
        <v>10</v>
      </c>
      <c r="AY189" s="36" t="n">
        <v>10</v>
      </c>
      <c r="AZ189" s="36" t="n">
        <v>7.4</v>
      </c>
      <c r="BA189" s="36" t="n">
        <v>10</v>
      </c>
      <c r="BB189" s="36" t="n">
        <v>8.5</v>
      </c>
      <c r="BC189" s="36" t="n">
        <v>5.7</v>
      </c>
      <c r="BD189" s="36" t="n">
        <v>4.4</v>
      </c>
      <c r="BE189" s="36" t="n">
        <v>6.2</v>
      </c>
      <c r="BF189" s="36" t="n">
        <v>8.699999999999999</v>
      </c>
      <c r="BG189" s="36" t="n">
        <v>7.3</v>
      </c>
      <c r="BH189" s="36" t="s">
        <v>1730</v>
      </c>
      <c r="BI189" s="36" t="n">
        <v>6.3</v>
      </c>
      <c r="BJ189" s="36" t="n">
        <v>6.5</v>
      </c>
      <c r="BK189" s="36" t="n">
        <v>7.9</v>
      </c>
      <c r="BL189" s="36" t="s">
        <v>1730</v>
      </c>
      <c r="BM189" s="36" t="n">
        <v>7.4</v>
      </c>
      <c r="BN189" s="36" t="s">
        <v>1730</v>
      </c>
      <c r="BO189" s="36" t="s">
        <v>1730</v>
      </c>
      <c r="BP189" s="36" t="s">
        <v>1734</v>
      </c>
      <c r="BQ189" s="36" t="s">
        <v>1740</v>
      </c>
      <c r="BR189" s="36" t="s">
        <v>2494</v>
      </c>
      <c r="BS189" s="36" t="s">
        <v>2494</v>
      </c>
      <c r="BT189" s="36" t="s">
        <v>2495</v>
      </c>
      <c r="BU189" s="36" t="s">
        <v>2496</v>
      </c>
      <c r="BV189" s="36" t="n">
        <v>6216</v>
      </c>
      <c r="BW189" s="36" t="s">
        <v>121</v>
      </c>
      <c r="BX189" s="36" t="s">
        <v>1775</v>
      </c>
      <c r="BY189" s="36" t="s">
        <v>2497</v>
      </c>
    </row>
    <row r="190" spans="1:77">
      <c r="A190" s="36" t="n">
        <v>426412</v>
      </c>
      <c r="B190" s="36" t="s">
        <v>2498</v>
      </c>
      <c r="C190" s="36" t="s">
        <v>2499</v>
      </c>
      <c r="D190" s="36">
        <f>VLOOKUP(C190,原始数据!$A$4:$B$133,2,0)</f>
        <v/>
      </c>
      <c r="E190" s="179" t="s">
        <v>1876</v>
      </c>
      <c r="F190" s="36" t="s">
        <v>1730</v>
      </c>
      <c r="G190" s="36" t="n">
        <v>10</v>
      </c>
      <c r="H190" s="36" t="n">
        <v>5.3</v>
      </c>
      <c r="I190" s="36" t="s">
        <v>1730</v>
      </c>
      <c r="J190" s="36" t="n">
        <v>7.1</v>
      </c>
      <c r="K190" s="36" t="n">
        <v>7.2</v>
      </c>
      <c r="L190" s="36" t="n">
        <v>1</v>
      </c>
      <c r="M190" s="36" t="n">
        <v>3.7</v>
      </c>
      <c r="N190" s="36" t="n">
        <v>4.8</v>
      </c>
      <c r="O190" s="36" t="n">
        <v>7.7</v>
      </c>
      <c r="P190" s="36" t="n">
        <v>8.5</v>
      </c>
      <c r="Q190" s="36" t="n">
        <v>6.9</v>
      </c>
      <c r="R190" s="36" t="n">
        <v>4.4</v>
      </c>
      <c r="S190" s="36" t="s">
        <v>1730</v>
      </c>
      <c r="T190" s="36" t="s">
        <v>1730</v>
      </c>
      <c r="U190" s="36" t="n">
        <v>3.9</v>
      </c>
      <c r="V190" s="36" t="n">
        <v>6.8</v>
      </c>
      <c r="W190" s="36" t="n">
        <v>5.4</v>
      </c>
      <c r="X190" s="36" t="s">
        <v>1730</v>
      </c>
      <c r="Y190" s="36" t="s">
        <v>1730</v>
      </c>
      <c r="Z190" s="36" t="n">
        <v>4.7</v>
      </c>
      <c r="AA190" s="36" t="n">
        <v>5.7</v>
      </c>
      <c r="AB190" s="36" t="n">
        <v>5.2</v>
      </c>
      <c r="AC190" s="36" t="n">
        <v>6.7</v>
      </c>
      <c r="AD190" s="36" t="n">
        <v>4.6</v>
      </c>
      <c r="AE190" s="36" t="n">
        <v>4.2</v>
      </c>
      <c r="AF190" s="36" t="n">
        <v>3.9</v>
      </c>
      <c r="AG190" s="36" t="n">
        <v>3.8</v>
      </c>
      <c r="AH190" s="36" t="n">
        <v>9.1</v>
      </c>
      <c r="AI190" s="36" t="n">
        <v>10</v>
      </c>
      <c r="AJ190" s="36" t="n">
        <v>6.4</v>
      </c>
      <c r="AK190" s="36" t="n">
        <v>4.4</v>
      </c>
      <c r="AL190" s="36" t="s">
        <v>1730</v>
      </c>
      <c r="AM190" s="36" t="n">
        <v>5.9</v>
      </c>
      <c r="AN190" s="36" t="n">
        <v>6.5</v>
      </c>
      <c r="AO190" s="36" t="n">
        <v>5.4</v>
      </c>
      <c r="AP190" s="36" t="n">
        <v>7</v>
      </c>
      <c r="AQ190" s="36" t="n">
        <v>5.8</v>
      </c>
      <c r="AR190" s="36" t="n">
        <v>4.4</v>
      </c>
      <c r="AS190" s="36" t="n">
        <v>3.2</v>
      </c>
      <c r="AT190" s="36" t="n">
        <v>6.8</v>
      </c>
      <c r="AU190" s="36" t="n">
        <v>6.3</v>
      </c>
      <c r="AV190" s="36" t="n">
        <v>3.2</v>
      </c>
      <c r="AW190" s="36" t="s">
        <v>1730</v>
      </c>
      <c r="AX190" s="36" t="n">
        <v>10</v>
      </c>
      <c r="AY190" s="36" t="n">
        <v>3</v>
      </c>
      <c r="AZ190" s="36" t="n">
        <v>6.2</v>
      </c>
      <c r="BA190" s="36" t="n">
        <v>7.8</v>
      </c>
      <c r="BB190" s="36" t="n">
        <v>9.699999999999999</v>
      </c>
      <c r="BC190" s="36" t="n">
        <v>5.7</v>
      </c>
      <c r="BD190" s="36" t="n">
        <v>4.4</v>
      </c>
      <c r="BE190" s="36" t="n">
        <v>5.5</v>
      </c>
      <c r="BF190" s="36" t="n">
        <v>6.1</v>
      </c>
      <c r="BG190" s="36" t="n">
        <v>6.7</v>
      </c>
      <c r="BH190" s="36" t="s">
        <v>1730</v>
      </c>
      <c r="BI190" s="36" t="n">
        <v>8</v>
      </c>
      <c r="BJ190" s="36" t="n">
        <v>8.1</v>
      </c>
      <c r="BK190" s="36" t="n">
        <v>5</v>
      </c>
      <c r="BL190" s="36" t="s">
        <v>1730</v>
      </c>
      <c r="BM190" s="36" t="n">
        <v>5.4</v>
      </c>
      <c r="BN190" s="36" t="s">
        <v>1730</v>
      </c>
      <c r="BO190" s="36" t="s">
        <v>1730</v>
      </c>
      <c r="BP190" s="36" t="s">
        <v>1734</v>
      </c>
      <c r="BQ190" s="36" t="s">
        <v>2184</v>
      </c>
      <c r="BR190" s="36" t="s">
        <v>2500</v>
      </c>
      <c r="BS190" s="36" t="s">
        <v>2500</v>
      </c>
      <c r="BT190" s="36" t="s">
        <v>2501</v>
      </c>
      <c r="BU190" s="36" t="s">
        <v>2502</v>
      </c>
      <c r="BV190" s="36" t="n">
        <v>5124</v>
      </c>
      <c r="BW190" s="36" t="s">
        <v>121</v>
      </c>
      <c r="BX190" s="36" t="s">
        <v>1797</v>
      </c>
      <c r="BY190" s="36" t="s">
        <v>1798</v>
      </c>
    </row>
    <row r="191" spans="1:77">
      <c r="A191" s="36" t="n">
        <v>426412</v>
      </c>
      <c r="B191" s="36" t="s">
        <v>2503</v>
      </c>
      <c r="C191" s="36" t="s">
        <v>2504</v>
      </c>
      <c r="D191" s="36">
        <f>VLOOKUP(C191,原始数据!$A$4:$B$133,2,0)</f>
        <v/>
      </c>
      <c r="E191" s="179" t="s">
        <v>1741</v>
      </c>
      <c r="F191" s="36" t="s">
        <v>1730</v>
      </c>
      <c r="G191" s="36" t="n">
        <v>10</v>
      </c>
      <c r="H191" s="36" t="n">
        <v>5.3</v>
      </c>
      <c r="I191" s="36" t="s">
        <v>1730</v>
      </c>
      <c r="J191" s="36" t="n">
        <v>7.1</v>
      </c>
      <c r="K191" s="36" t="n">
        <v>6</v>
      </c>
      <c r="L191" s="36" t="n">
        <v>4</v>
      </c>
      <c r="M191" s="36" t="n">
        <v>4.4</v>
      </c>
      <c r="N191" s="36" t="n">
        <v>8.4</v>
      </c>
      <c r="O191" s="36" t="n">
        <v>5.3</v>
      </c>
      <c r="P191" s="36" t="n">
        <v>10</v>
      </c>
      <c r="Q191" s="36" t="n">
        <v>5</v>
      </c>
      <c r="R191" s="36" t="n">
        <v>8.1</v>
      </c>
      <c r="S191" s="36" t="s">
        <v>1730</v>
      </c>
      <c r="T191" s="36" t="s">
        <v>1730</v>
      </c>
      <c r="U191" s="36" t="n">
        <v>5.9</v>
      </c>
      <c r="V191" s="36" t="n">
        <v>5.6</v>
      </c>
      <c r="W191" s="36" t="n">
        <v>7.6</v>
      </c>
      <c r="X191" s="36" t="s">
        <v>1730</v>
      </c>
      <c r="Y191" s="36" t="s">
        <v>1730</v>
      </c>
      <c r="Z191" s="36" t="n">
        <v>8.199999999999999</v>
      </c>
      <c r="AA191" s="36" t="n">
        <v>5.7</v>
      </c>
      <c r="AB191" s="36" t="n">
        <v>5.2</v>
      </c>
      <c r="AC191" s="36" t="n">
        <v>7.9</v>
      </c>
      <c r="AD191" s="36" t="n">
        <v>5.2</v>
      </c>
      <c r="AE191" s="36" t="n">
        <v>3.5</v>
      </c>
      <c r="AF191" s="36" t="n">
        <v>8</v>
      </c>
      <c r="AG191" s="36" t="n">
        <v>8.800000000000001</v>
      </c>
      <c r="AH191" s="36" t="n">
        <v>9.1</v>
      </c>
      <c r="AI191" s="36" t="n">
        <v>10</v>
      </c>
      <c r="AJ191" s="36" t="n">
        <v>6.4</v>
      </c>
      <c r="AK191" s="36" t="n">
        <v>3.2</v>
      </c>
      <c r="AL191" s="36" t="s">
        <v>1730</v>
      </c>
      <c r="AM191" s="36" t="n">
        <v>5.4</v>
      </c>
      <c r="AN191" s="36" t="n">
        <v>6.5</v>
      </c>
      <c r="AO191" s="36" t="n">
        <v>5.4</v>
      </c>
      <c r="AP191" s="36" t="n">
        <v>6.3</v>
      </c>
      <c r="AQ191" s="36" t="n">
        <v>3.5</v>
      </c>
      <c r="AR191" s="36" t="n">
        <v>6.3</v>
      </c>
      <c r="AS191" s="36" t="n">
        <v>5.6</v>
      </c>
      <c r="AT191" s="36" t="n">
        <v>6.1</v>
      </c>
      <c r="AU191" s="36" t="n">
        <v>3.4</v>
      </c>
      <c r="AV191" s="36" t="n">
        <v>3.8</v>
      </c>
      <c r="AW191" s="36" t="s">
        <v>1730</v>
      </c>
      <c r="AX191" s="36" t="n">
        <v>8.1</v>
      </c>
      <c r="AY191" s="36" t="n">
        <v>3</v>
      </c>
      <c r="AZ191" s="36" t="n">
        <v>6.2</v>
      </c>
      <c r="BA191" s="36" t="n">
        <v>7.2</v>
      </c>
      <c r="BB191" s="36" t="n">
        <v>6.9</v>
      </c>
      <c r="BC191" s="36" t="n">
        <v>9.199999999999999</v>
      </c>
      <c r="BD191" s="36" t="n">
        <v>4.4</v>
      </c>
      <c r="BE191" s="36" t="n">
        <v>6.9</v>
      </c>
      <c r="BF191" s="36" t="n">
        <v>5.6</v>
      </c>
      <c r="BG191" s="36" t="n">
        <v>4.4</v>
      </c>
      <c r="BH191" s="36" t="s">
        <v>1730</v>
      </c>
      <c r="BI191" s="36" t="n">
        <v>4.7</v>
      </c>
      <c r="BJ191" s="36" t="n">
        <v>1.4</v>
      </c>
      <c r="BK191" s="36" t="n">
        <v>5.7</v>
      </c>
      <c r="BL191" s="36" t="s">
        <v>1730</v>
      </c>
      <c r="BM191" s="36" t="n">
        <v>3.6</v>
      </c>
      <c r="BN191" s="36" t="s">
        <v>1730</v>
      </c>
      <c r="BO191" s="36" t="s">
        <v>1730</v>
      </c>
      <c r="BP191" s="36" t="s">
        <v>1770</v>
      </c>
      <c r="BQ191" s="36" t="s">
        <v>1775</v>
      </c>
      <c r="BR191" s="36" t="s">
        <v>2505</v>
      </c>
      <c r="BS191" s="36" t="s">
        <v>2505</v>
      </c>
      <c r="BT191" s="36" t="s">
        <v>2506</v>
      </c>
      <c r="BU191" s="36" t="s">
        <v>2507</v>
      </c>
      <c r="BV191" s="36" t="n">
        <v>3873</v>
      </c>
      <c r="BW191" s="36" t="s">
        <v>121</v>
      </c>
      <c r="BX191" s="36" t="s">
        <v>1739</v>
      </c>
      <c r="BY191" s="36" t="s">
        <v>1905</v>
      </c>
    </row>
    <row r="192" spans="1:77">
      <c r="A192" s="36" t="n">
        <v>426412</v>
      </c>
      <c r="B192" s="36" t="s">
        <v>2508</v>
      </c>
      <c r="C192" s="36" t="s">
        <v>2509</v>
      </c>
      <c r="D192" s="36">
        <f>VLOOKUP(C192,原始数据!$A$4:$B$133,2,0)</f>
        <v/>
      </c>
      <c r="E192" s="179" t="s">
        <v>1755</v>
      </c>
      <c r="F192" s="36" t="s">
        <v>1730</v>
      </c>
      <c r="G192" s="36" t="n">
        <v>6.5</v>
      </c>
      <c r="H192" s="36" t="n">
        <v>6.2</v>
      </c>
      <c r="I192" s="36" t="s">
        <v>1730</v>
      </c>
      <c r="J192" s="36" t="n">
        <v>7.1</v>
      </c>
      <c r="K192" s="36" t="n">
        <v>7.2</v>
      </c>
      <c r="L192" s="36" t="n">
        <v>2.3</v>
      </c>
      <c r="M192" s="36" t="n">
        <v>5.1</v>
      </c>
      <c r="N192" s="36" t="n">
        <v>4.8</v>
      </c>
      <c r="O192" s="36" t="n">
        <v>6.5</v>
      </c>
      <c r="P192" s="36" t="n">
        <v>10</v>
      </c>
      <c r="Q192" s="36" t="n">
        <v>5</v>
      </c>
      <c r="R192" s="36" t="n">
        <v>5.3</v>
      </c>
      <c r="S192" s="36" t="s">
        <v>1730</v>
      </c>
      <c r="T192" s="36" t="s">
        <v>1730</v>
      </c>
      <c r="U192" s="36" t="n">
        <v>4.1</v>
      </c>
      <c r="V192" s="36" t="n">
        <v>7.5</v>
      </c>
      <c r="W192" s="36" t="n">
        <v>6.5</v>
      </c>
      <c r="X192" s="36" t="s">
        <v>1730</v>
      </c>
      <c r="Y192" s="36" t="s">
        <v>1730</v>
      </c>
      <c r="Z192" s="36" t="n">
        <v>7.4</v>
      </c>
      <c r="AA192" s="36" t="n">
        <v>7.5</v>
      </c>
      <c r="AB192" s="36" t="n">
        <v>7.3</v>
      </c>
      <c r="AC192" s="36" t="n">
        <v>6.2</v>
      </c>
      <c r="AD192" s="36" t="n">
        <v>6.4</v>
      </c>
      <c r="AE192" s="36" t="n">
        <v>3.5</v>
      </c>
      <c r="AF192" s="36" t="n">
        <v>5.3</v>
      </c>
      <c r="AG192" s="36" t="n">
        <v>5.5</v>
      </c>
      <c r="AH192" s="36" t="n">
        <v>8.1</v>
      </c>
      <c r="AI192" s="36" t="n">
        <v>7.9</v>
      </c>
      <c r="AJ192" s="36" t="n">
        <v>4.5</v>
      </c>
      <c r="AK192" s="36" t="n">
        <v>5.6</v>
      </c>
      <c r="AL192" s="36" t="s">
        <v>1730</v>
      </c>
      <c r="AM192" s="36" t="n">
        <v>6.5</v>
      </c>
      <c r="AN192" s="36" t="n">
        <v>4.5</v>
      </c>
      <c r="AO192" s="36" t="n">
        <v>5.9</v>
      </c>
      <c r="AP192" s="36" t="n">
        <v>6.9</v>
      </c>
      <c r="AQ192" s="36" t="n">
        <v>7</v>
      </c>
      <c r="AR192" s="36" t="n">
        <v>6.3</v>
      </c>
      <c r="AS192" s="36" t="n">
        <v>4.3</v>
      </c>
      <c r="AT192" s="36" t="n">
        <v>7.4</v>
      </c>
      <c r="AU192" s="36" t="n">
        <v>6.5</v>
      </c>
      <c r="AV192" s="36" t="n">
        <v>2.1</v>
      </c>
      <c r="AW192" s="36" t="s">
        <v>1730</v>
      </c>
      <c r="AX192" s="36" t="n">
        <v>8.800000000000001</v>
      </c>
      <c r="AY192" s="36" t="n">
        <v>6.5</v>
      </c>
      <c r="AZ192" s="36" t="n">
        <v>3.8</v>
      </c>
      <c r="BA192" s="36" t="n">
        <v>10</v>
      </c>
      <c r="BB192" s="36" t="n">
        <v>8</v>
      </c>
      <c r="BC192" s="36" t="n">
        <v>9.199999999999999</v>
      </c>
      <c r="BD192" s="36" t="n">
        <v>6.3</v>
      </c>
      <c r="BE192" s="36" t="n">
        <v>6.9</v>
      </c>
      <c r="BF192" s="36" t="n">
        <v>6.9</v>
      </c>
      <c r="BG192" s="36" t="n">
        <v>5.6</v>
      </c>
      <c r="BH192" s="36" t="s">
        <v>1730</v>
      </c>
      <c r="BI192" s="36" t="n">
        <v>6.9</v>
      </c>
      <c r="BJ192" s="36" t="n">
        <v>6.5</v>
      </c>
      <c r="BK192" s="36" t="n">
        <v>7.3</v>
      </c>
      <c r="BL192" s="36" t="s">
        <v>1730</v>
      </c>
      <c r="BM192" s="36" t="n">
        <v>6</v>
      </c>
      <c r="BN192" s="36" t="s">
        <v>1730</v>
      </c>
      <c r="BO192" s="36" t="s">
        <v>1730</v>
      </c>
      <c r="BP192" s="36" t="s">
        <v>1734</v>
      </c>
      <c r="BQ192" s="36" t="s">
        <v>1775</v>
      </c>
      <c r="BR192" s="36" t="s">
        <v>2510</v>
      </c>
      <c r="BS192" s="36" t="s">
        <v>2510</v>
      </c>
      <c r="BT192" s="36" t="s">
        <v>2511</v>
      </c>
      <c r="BU192" s="36" t="s">
        <v>2512</v>
      </c>
      <c r="BV192" s="36" t="n">
        <v>5271</v>
      </c>
      <c r="BW192" s="36" t="s">
        <v>121</v>
      </c>
      <c r="BX192" s="36" t="s">
        <v>1810</v>
      </c>
      <c r="BY192" s="36" t="s">
        <v>1792</v>
      </c>
    </row>
    <row r="193" spans="1:77">
      <c r="A193" s="36" t="n">
        <v>426412</v>
      </c>
      <c r="B193" s="36" t="s">
        <v>2513</v>
      </c>
      <c r="C193" s="36" t="s">
        <v>2514</v>
      </c>
      <c r="D193" s="36">
        <f>VLOOKUP(C193,原始数据!$A$4:$B$133,2,0)</f>
        <v/>
      </c>
      <c r="E193" s="179" t="s">
        <v>1755</v>
      </c>
      <c r="F193" s="36" t="s">
        <v>1730</v>
      </c>
      <c r="G193" s="36" t="n">
        <v>10</v>
      </c>
      <c r="H193" s="36" t="n">
        <v>6.2</v>
      </c>
      <c r="I193" s="36" t="s">
        <v>1730</v>
      </c>
      <c r="J193" s="36" t="n">
        <v>8</v>
      </c>
      <c r="K193" s="36" t="n">
        <v>3.6</v>
      </c>
      <c r="L193" s="36" t="n">
        <v>5.8</v>
      </c>
      <c r="M193" s="36" t="n">
        <v>5.1</v>
      </c>
      <c r="N193" s="36" t="n">
        <v>6.6</v>
      </c>
      <c r="O193" s="36" t="n">
        <v>5.9</v>
      </c>
      <c r="P193" s="36" t="n">
        <v>10</v>
      </c>
      <c r="Q193" s="36" t="n">
        <v>6.9</v>
      </c>
      <c r="R193" s="36" t="n">
        <v>7.2</v>
      </c>
      <c r="S193" s="36" t="s">
        <v>1730</v>
      </c>
      <c r="T193" s="36" t="s">
        <v>1730</v>
      </c>
      <c r="U193" s="36" t="n">
        <v>6.9</v>
      </c>
      <c r="V193" s="36" t="n">
        <v>6.2</v>
      </c>
      <c r="W193" s="36" t="n">
        <v>6.7</v>
      </c>
      <c r="X193" s="36" t="s">
        <v>1730</v>
      </c>
      <c r="Y193" s="36" t="s">
        <v>1730</v>
      </c>
      <c r="Z193" s="36" t="n">
        <v>7.4</v>
      </c>
      <c r="AA193" s="36" t="n">
        <v>7.5</v>
      </c>
      <c r="AB193" s="36" t="n">
        <v>4.5</v>
      </c>
      <c r="AC193" s="36" t="n">
        <v>7.4</v>
      </c>
      <c r="AD193" s="36" t="n">
        <v>4.6</v>
      </c>
      <c r="AE193" s="36" t="n">
        <v>4.9</v>
      </c>
      <c r="AF193" s="36" t="n">
        <v>5.3</v>
      </c>
      <c r="AG193" s="36" t="n">
        <v>5.5</v>
      </c>
      <c r="AH193" s="36" t="n">
        <v>9.1</v>
      </c>
      <c r="AI193" s="36" t="n">
        <v>9.800000000000001</v>
      </c>
      <c r="AJ193" s="36" t="n">
        <v>4.5</v>
      </c>
      <c r="AK193" s="36" t="n">
        <v>6.8</v>
      </c>
      <c r="AL193" s="36" t="s">
        <v>1730</v>
      </c>
      <c r="AM193" s="36" t="n">
        <v>6.5</v>
      </c>
      <c r="AN193" s="36" t="n">
        <v>4.5</v>
      </c>
      <c r="AO193" s="36" t="n">
        <v>5.4</v>
      </c>
      <c r="AP193" s="36" t="n">
        <v>5</v>
      </c>
      <c r="AQ193" s="36" t="n">
        <v>5.8</v>
      </c>
      <c r="AR193" s="36" t="n">
        <v>4.4</v>
      </c>
      <c r="AS193" s="36" t="n">
        <v>5</v>
      </c>
      <c r="AT193" s="36" t="n">
        <v>5.4</v>
      </c>
      <c r="AU193" s="36" t="n">
        <v>6.7</v>
      </c>
      <c r="AV193" s="36" t="n">
        <v>5.5</v>
      </c>
      <c r="AW193" s="36" t="s">
        <v>1730</v>
      </c>
      <c r="AX193" s="36" t="n">
        <v>8.4</v>
      </c>
      <c r="AY193" s="36" t="n">
        <v>6.5</v>
      </c>
      <c r="AZ193" s="36" t="n">
        <v>7.4</v>
      </c>
      <c r="BA193" s="36" t="n">
        <v>7.2</v>
      </c>
      <c r="BB193" s="36" t="n">
        <v>6.9</v>
      </c>
      <c r="BC193" s="36" t="n">
        <v>7.5</v>
      </c>
      <c r="BD193" s="36" t="n">
        <v>6.3</v>
      </c>
      <c r="BE193" s="36" t="n">
        <v>4.7</v>
      </c>
      <c r="BF193" s="36" t="n">
        <v>4.8</v>
      </c>
      <c r="BG193" s="36" t="n">
        <v>5.6</v>
      </c>
      <c r="BH193" s="36" t="s">
        <v>1730</v>
      </c>
      <c r="BI193" s="36" t="n">
        <v>5.2</v>
      </c>
      <c r="BJ193" s="36" t="n">
        <v>8.1</v>
      </c>
      <c r="BK193" s="36" t="n">
        <v>6.9</v>
      </c>
      <c r="BL193" s="36" t="s">
        <v>1730</v>
      </c>
      <c r="BM193" s="36" t="n">
        <v>6.6</v>
      </c>
      <c r="BN193" s="36" t="s">
        <v>1730</v>
      </c>
      <c r="BO193" s="36" t="s">
        <v>1730</v>
      </c>
      <c r="BP193" s="36" t="s">
        <v>1770</v>
      </c>
      <c r="BQ193" s="36" t="s">
        <v>1815</v>
      </c>
      <c r="BR193" s="36" t="s">
        <v>2515</v>
      </c>
      <c r="BS193" s="36" t="s">
        <v>2515</v>
      </c>
      <c r="BT193" s="36" t="s">
        <v>2516</v>
      </c>
      <c r="BU193" s="36" t="s">
        <v>2517</v>
      </c>
      <c r="BV193" s="36" t="n">
        <v>3589</v>
      </c>
      <c r="BW193" s="36" t="s">
        <v>121</v>
      </c>
      <c r="BX193" s="36" t="s">
        <v>1797</v>
      </c>
      <c r="BY193" s="36" t="s">
        <v>1905</v>
      </c>
    </row>
    <row r="194" spans="1:77">
      <c r="A194" s="36" t="n">
        <v>426412</v>
      </c>
      <c r="B194" s="36" t="s">
        <v>2518</v>
      </c>
      <c r="C194" s="36" t="s">
        <v>2519</v>
      </c>
      <c r="D194" s="36">
        <f>VLOOKUP(C194,原始数据!$A$4:$B$133,2,0)</f>
        <v/>
      </c>
      <c r="E194" s="179" t="s">
        <v>1751</v>
      </c>
      <c r="F194" s="36" t="s">
        <v>1730</v>
      </c>
      <c r="G194" s="36" t="n">
        <v>6.5</v>
      </c>
      <c r="H194" s="36" t="n">
        <v>3.4</v>
      </c>
      <c r="I194" s="36" t="s">
        <v>1730</v>
      </c>
      <c r="J194" s="36" t="n">
        <v>6.2</v>
      </c>
      <c r="K194" s="36" t="n">
        <v>6.6</v>
      </c>
      <c r="L194" s="36" t="n">
        <v>4</v>
      </c>
      <c r="M194" s="36" t="n">
        <v>2.2</v>
      </c>
      <c r="N194" s="36" t="n">
        <v>4.8</v>
      </c>
      <c r="O194" s="36" t="n">
        <v>8.300000000000001</v>
      </c>
      <c r="P194" s="36" t="n">
        <v>10</v>
      </c>
      <c r="Q194" s="36" t="n">
        <v>5</v>
      </c>
      <c r="R194" s="36" t="n">
        <v>5.3</v>
      </c>
      <c r="S194" s="36" t="s">
        <v>1730</v>
      </c>
      <c r="T194" s="36" t="s">
        <v>1730</v>
      </c>
      <c r="U194" s="36" t="n">
        <v>6.9</v>
      </c>
      <c r="V194" s="36" t="n">
        <v>9.4</v>
      </c>
      <c r="W194" s="36" t="n">
        <v>4.3</v>
      </c>
      <c r="X194" s="36" t="s">
        <v>1730</v>
      </c>
      <c r="Y194" s="36" t="s">
        <v>1730</v>
      </c>
      <c r="Z194" s="36" t="n">
        <v>6.4</v>
      </c>
      <c r="AA194" s="36" t="n">
        <v>5.7</v>
      </c>
      <c r="AB194" s="36" t="n">
        <v>6.6</v>
      </c>
      <c r="AC194" s="36" t="n">
        <v>6.3</v>
      </c>
      <c r="AD194" s="36" t="n">
        <v>7.1</v>
      </c>
      <c r="AE194" s="36" t="n">
        <v>2.8</v>
      </c>
      <c r="AF194" s="36" t="n">
        <v>3.9</v>
      </c>
      <c r="AG194" s="36" t="n">
        <v>5.5</v>
      </c>
      <c r="AH194" s="36" t="n">
        <v>3.4</v>
      </c>
      <c r="AI194" s="36" t="n">
        <v>7.9</v>
      </c>
      <c r="AJ194" s="36" t="n">
        <v>6.4</v>
      </c>
      <c r="AK194" s="36" t="n">
        <v>3.2</v>
      </c>
      <c r="AL194" s="36" t="s">
        <v>1730</v>
      </c>
      <c r="AM194" s="36" t="n">
        <v>5.4</v>
      </c>
      <c r="AN194" s="36" t="n">
        <v>4.5</v>
      </c>
      <c r="AO194" s="36" t="n">
        <v>4.2</v>
      </c>
      <c r="AP194" s="36" t="n">
        <v>6.7</v>
      </c>
      <c r="AQ194" s="36" t="n">
        <v>6.4</v>
      </c>
      <c r="AR194" s="36" t="n">
        <v>6.3</v>
      </c>
      <c r="AS194" s="36" t="n">
        <v>2.6</v>
      </c>
      <c r="AT194" s="36" t="n">
        <v>8.800000000000001</v>
      </c>
      <c r="AU194" s="36" t="n">
        <v>6.5</v>
      </c>
      <c r="AV194" s="36" t="n">
        <v>8.4</v>
      </c>
      <c r="AW194" s="36" t="s">
        <v>1730</v>
      </c>
      <c r="AX194" s="36" t="n">
        <v>5.7</v>
      </c>
      <c r="AY194" s="36" t="n">
        <v>4.8</v>
      </c>
      <c r="AZ194" s="36" t="n">
        <v>7.4</v>
      </c>
      <c r="BA194" s="36" t="n">
        <v>8.4</v>
      </c>
      <c r="BB194" s="36" t="n">
        <v>5.2</v>
      </c>
      <c r="BC194" s="36" t="n">
        <v>9.199999999999999</v>
      </c>
      <c r="BD194" s="36" t="n">
        <v>4.4</v>
      </c>
      <c r="BE194" s="36" t="n">
        <v>6.9</v>
      </c>
      <c r="BF194" s="36" t="n">
        <v>7.4</v>
      </c>
      <c r="BG194" s="36" t="n">
        <v>5.6</v>
      </c>
      <c r="BH194" s="36" t="s">
        <v>1730</v>
      </c>
      <c r="BI194" s="36" t="n">
        <v>8.5</v>
      </c>
      <c r="BJ194" s="36" t="n">
        <v>4.8</v>
      </c>
      <c r="BK194" s="36" t="n">
        <v>8.300000000000001</v>
      </c>
      <c r="BL194" s="36" t="s">
        <v>1730</v>
      </c>
      <c r="BM194" s="36" t="n">
        <v>3.2</v>
      </c>
      <c r="BN194" s="36" t="s">
        <v>1730</v>
      </c>
      <c r="BO194" s="36" t="s">
        <v>1730</v>
      </c>
      <c r="BP194" s="36" t="s">
        <v>1764</v>
      </c>
      <c r="BQ194" s="36" t="s">
        <v>2184</v>
      </c>
      <c r="BR194" s="36" t="s">
        <v>2520</v>
      </c>
      <c r="BS194" s="36" t="s">
        <v>2520</v>
      </c>
      <c r="BT194" s="36" t="s">
        <v>2521</v>
      </c>
      <c r="BU194" s="36" t="s">
        <v>2522</v>
      </c>
      <c r="BV194" s="36" t="n">
        <v>4800</v>
      </c>
      <c r="BW194" s="36" t="s">
        <v>121</v>
      </c>
      <c r="BX194" s="36" t="s">
        <v>1775</v>
      </c>
      <c r="BY194" s="36" t="s">
        <v>1735</v>
      </c>
    </row>
    <row r="195" spans="1:77">
      <c r="A195" s="36" t="n">
        <v>426412</v>
      </c>
      <c r="B195" s="36" t="s">
        <v>2523</v>
      </c>
      <c r="C195" s="36" t="s">
        <v>2524</v>
      </c>
      <c r="D195" s="36">
        <f>VLOOKUP(C195,原始数据!$A$4:$B$133,2,0)</f>
        <v/>
      </c>
      <c r="E195" s="179" t="s">
        <v>1811</v>
      </c>
      <c r="F195" s="36" t="s">
        <v>1730</v>
      </c>
      <c r="G195" s="36" t="n">
        <v>6.5</v>
      </c>
      <c r="H195" s="36" t="n">
        <v>7.2</v>
      </c>
      <c r="I195" s="36" t="s">
        <v>1730</v>
      </c>
      <c r="J195" s="36" t="n">
        <v>6.2</v>
      </c>
      <c r="K195" s="36" t="n">
        <v>4.8</v>
      </c>
      <c r="L195" s="36" t="n">
        <v>2.3</v>
      </c>
      <c r="M195" s="36" t="n">
        <v>3.7</v>
      </c>
      <c r="N195" s="36" t="n">
        <v>3</v>
      </c>
      <c r="O195" s="36" t="n">
        <v>7.1</v>
      </c>
      <c r="P195" s="36" t="n">
        <v>10</v>
      </c>
      <c r="Q195" s="36" t="n">
        <v>6.9</v>
      </c>
      <c r="R195" s="36" t="n">
        <v>5.3</v>
      </c>
      <c r="S195" s="36" t="s">
        <v>1730</v>
      </c>
      <c r="T195" s="36" t="s">
        <v>1730</v>
      </c>
      <c r="U195" s="36" t="n">
        <v>4.8</v>
      </c>
      <c r="V195" s="36" t="n">
        <v>7.5</v>
      </c>
      <c r="W195" s="36" t="n">
        <v>4.3</v>
      </c>
      <c r="X195" s="36" t="s">
        <v>1730</v>
      </c>
      <c r="Y195" s="36" t="s">
        <v>1730</v>
      </c>
      <c r="Z195" s="36" t="n">
        <v>2.9</v>
      </c>
      <c r="AA195" s="36" t="n">
        <v>5.7</v>
      </c>
      <c r="AB195" s="36" t="n">
        <v>3.1</v>
      </c>
      <c r="AC195" s="36" t="n">
        <v>6.3</v>
      </c>
      <c r="AD195" s="36" t="n">
        <v>6.4</v>
      </c>
      <c r="AE195" s="36" t="n">
        <v>5.5</v>
      </c>
      <c r="AF195" s="36" t="n">
        <v>3.9</v>
      </c>
      <c r="AG195" s="36" t="n">
        <v>3.8</v>
      </c>
      <c r="AH195" s="36" t="n">
        <v>4.4</v>
      </c>
      <c r="AI195" s="36" t="n">
        <v>10</v>
      </c>
      <c r="AJ195" s="36" t="n">
        <v>4.5</v>
      </c>
      <c r="AK195" s="36" t="n">
        <v>4.4</v>
      </c>
      <c r="AL195" s="36" t="s">
        <v>1730</v>
      </c>
      <c r="AM195" s="36" t="n">
        <v>5.4</v>
      </c>
      <c r="AN195" s="36" t="n">
        <v>8.5</v>
      </c>
      <c r="AO195" s="36" t="n">
        <v>4.2</v>
      </c>
      <c r="AP195" s="36" t="n">
        <v>4.7</v>
      </c>
      <c r="AQ195" s="36" t="n">
        <v>6</v>
      </c>
      <c r="AR195" s="36" t="n">
        <v>6.3</v>
      </c>
      <c r="AS195" s="36" t="n">
        <v>3.8</v>
      </c>
      <c r="AT195" s="36" t="n">
        <v>6.8</v>
      </c>
      <c r="AU195" s="36" t="n">
        <v>6</v>
      </c>
      <c r="AV195" s="36" t="n">
        <v>4.4</v>
      </c>
      <c r="AW195" s="36" t="s">
        <v>1730</v>
      </c>
      <c r="AX195" s="36" t="n">
        <v>5.9</v>
      </c>
      <c r="AY195" s="36" t="n">
        <v>4.8</v>
      </c>
      <c r="AZ195" s="36" t="n">
        <v>6.2</v>
      </c>
      <c r="BA195" s="36" t="n">
        <v>9.5</v>
      </c>
      <c r="BB195" s="36" t="n">
        <v>5.8</v>
      </c>
      <c r="BC195" s="36" t="n">
        <v>4</v>
      </c>
      <c r="BD195" s="36" t="n">
        <v>4.4</v>
      </c>
      <c r="BE195" s="36" t="n">
        <v>6.9</v>
      </c>
      <c r="BF195" s="36" t="n">
        <v>5.9</v>
      </c>
      <c r="BG195" s="36" t="n">
        <v>3.8</v>
      </c>
      <c r="BH195" s="36" t="s">
        <v>1730</v>
      </c>
      <c r="BI195" s="36" t="n">
        <v>5.8</v>
      </c>
      <c r="BJ195" s="36" t="n">
        <v>4.8</v>
      </c>
      <c r="BK195" s="36" t="n">
        <v>7</v>
      </c>
      <c r="BL195" s="36" t="s">
        <v>1730</v>
      </c>
      <c r="BM195" s="36" t="n">
        <v>4.9</v>
      </c>
      <c r="BN195" s="36" t="s">
        <v>1730</v>
      </c>
      <c r="BO195" s="36" t="s">
        <v>1730</v>
      </c>
      <c r="BP195" s="36" t="s">
        <v>2210</v>
      </c>
      <c r="BQ195" s="36" t="s">
        <v>2182</v>
      </c>
      <c r="BR195" s="36" t="s">
        <v>2525</v>
      </c>
      <c r="BS195" s="36" t="s">
        <v>2525</v>
      </c>
      <c r="BT195" s="36" t="s">
        <v>2526</v>
      </c>
      <c r="BU195" s="36" t="s">
        <v>2527</v>
      </c>
      <c r="BV195" s="36" t="n">
        <v>3600</v>
      </c>
      <c r="BW195" s="36" t="s">
        <v>121</v>
      </c>
      <c r="BX195" s="36" t="s">
        <v>1734</v>
      </c>
      <c r="BY195" s="36" t="s">
        <v>1765</v>
      </c>
    </row>
    <row r="196" spans="1:77">
      <c r="A196" s="36" t="n">
        <v>426412</v>
      </c>
      <c r="B196" s="36" t="s">
        <v>2528</v>
      </c>
      <c r="C196" s="36" t="s">
        <v>2529</v>
      </c>
      <c r="D196" s="36">
        <f>VLOOKUP(C196,原始数据!$A$4:$B$133,2,0)</f>
        <v/>
      </c>
      <c r="E196" s="179" t="s">
        <v>1755</v>
      </c>
      <c r="F196" s="36" t="s">
        <v>1730</v>
      </c>
      <c r="G196" s="36" t="n">
        <v>10</v>
      </c>
      <c r="H196" s="36" t="n">
        <v>8.1</v>
      </c>
      <c r="I196" s="36" t="s">
        <v>1730</v>
      </c>
      <c r="J196" s="36" t="n">
        <v>9.800000000000001</v>
      </c>
      <c r="K196" s="36" t="n">
        <v>4.2</v>
      </c>
      <c r="L196" s="36" t="n">
        <v>7.5</v>
      </c>
      <c r="M196" s="36" t="n">
        <v>5.1</v>
      </c>
      <c r="N196" s="36" t="n">
        <v>6.6</v>
      </c>
      <c r="O196" s="36" t="n">
        <v>8.9</v>
      </c>
      <c r="P196" s="36" t="n">
        <v>10</v>
      </c>
      <c r="Q196" s="36" t="n">
        <v>8.699999999999999</v>
      </c>
      <c r="R196" s="36" t="n">
        <v>9.1</v>
      </c>
      <c r="S196" s="36" t="s">
        <v>1730</v>
      </c>
      <c r="T196" s="36" t="s">
        <v>1730</v>
      </c>
      <c r="U196" s="36" t="n">
        <v>10</v>
      </c>
      <c r="V196" s="36" t="n">
        <v>8.699999999999999</v>
      </c>
      <c r="W196" s="36" t="n">
        <v>8.199999999999999</v>
      </c>
      <c r="X196" s="36" t="s">
        <v>1730</v>
      </c>
      <c r="Y196" s="36" t="s">
        <v>1730</v>
      </c>
      <c r="Z196" s="36" t="n">
        <v>8.300000000000001</v>
      </c>
      <c r="AA196" s="36" t="n">
        <v>5.7</v>
      </c>
      <c r="AB196" s="36" t="n">
        <v>6.6</v>
      </c>
      <c r="AC196" s="36" t="n">
        <v>7.3</v>
      </c>
      <c r="AD196" s="36" t="n">
        <v>8.9</v>
      </c>
      <c r="AE196" s="36" t="n">
        <v>8.300000000000001</v>
      </c>
      <c r="AF196" s="36" t="n">
        <v>5.3</v>
      </c>
      <c r="AG196" s="36" t="n">
        <v>7.2</v>
      </c>
      <c r="AH196" s="36" t="n">
        <v>9.1</v>
      </c>
      <c r="AI196" s="36" t="n">
        <v>10</v>
      </c>
      <c r="AJ196" s="36" t="n">
        <v>6.4</v>
      </c>
      <c r="AK196" s="36" t="n">
        <v>3.2</v>
      </c>
      <c r="AL196" s="36" t="s">
        <v>1730</v>
      </c>
      <c r="AM196" s="36" t="n">
        <v>8.9</v>
      </c>
      <c r="AN196" s="36" t="n">
        <v>10</v>
      </c>
      <c r="AO196" s="36" t="n">
        <v>6.5</v>
      </c>
      <c r="AP196" s="36" t="n">
        <v>5.4</v>
      </c>
      <c r="AQ196" s="36" t="n">
        <v>10</v>
      </c>
      <c r="AR196" s="36" t="n">
        <v>8.300000000000001</v>
      </c>
      <c r="AS196" s="36" t="n">
        <v>7.5</v>
      </c>
      <c r="AT196" s="36" t="n">
        <v>8.1</v>
      </c>
      <c r="AU196" s="36" t="n">
        <v>8.1</v>
      </c>
      <c r="AV196" s="36" t="n">
        <v>7.8</v>
      </c>
      <c r="AW196" s="36" t="s">
        <v>1730</v>
      </c>
      <c r="AX196" s="36" t="n">
        <v>10</v>
      </c>
      <c r="AY196" s="36" t="n">
        <v>8.199999999999999</v>
      </c>
      <c r="AZ196" s="36" t="n">
        <v>6.2</v>
      </c>
      <c r="BA196" s="36" t="n">
        <v>10</v>
      </c>
      <c r="BB196" s="36" t="n">
        <v>8</v>
      </c>
      <c r="BC196" s="36" t="n">
        <v>9.199999999999999</v>
      </c>
      <c r="BD196" s="36" t="n">
        <v>6.3</v>
      </c>
      <c r="BE196" s="36" t="n">
        <v>6.9</v>
      </c>
      <c r="BF196" s="36" t="n">
        <v>7.9</v>
      </c>
      <c r="BG196" s="36" t="n">
        <v>5</v>
      </c>
      <c r="BH196" s="36" t="s">
        <v>1730</v>
      </c>
      <c r="BI196" s="36" t="n">
        <v>4.2</v>
      </c>
      <c r="BJ196" s="36" t="n">
        <v>8.1</v>
      </c>
      <c r="BK196" s="36" t="n">
        <v>10</v>
      </c>
      <c r="BL196" s="36" t="s">
        <v>1730</v>
      </c>
      <c r="BM196" s="36" t="n">
        <v>5.4</v>
      </c>
      <c r="BN196" s="36" t="s">
        <v>1730</v>
      </c>
      <c r="BO196" s="36" t="s">
        <v>1730</v>
      </c>
      <c r="BP196" s="36" t="s">
        <v>1734</v>
      </c>
      <c r="BQ196" s="36" t="s">
        <v>1859</v>
      </c>
      <c r="BR196" s="36" t="s">
        <v>2530</v>
      </c>
      <c r="BS196" s="36" t="s">
        <v>2530</v>
      </c>
      <c r="BT196" s="36" t="s">
        <v>2531</v>
      </c>
      <c r="BU196" s="36" t="s">
        <v>2532</v>
      </c>
      <c r="BV196" s="36" t="n">
        <v>4823</v>
      </c>
      <c r="BW196" s="36" t="s">
        <v>121</v>
      </c>
      <c r="BX196" s="36" t="s">
        <v>1759</v>
      </c>
      <c r="BY196" s="36" t="s">
        <v>2001</v>
      </c>
    </row>
    <row r="197" spans="1:77">
      <c r="A197" s="36" t="n">
        <v>426412</v>
      </c>
      <c r="B197" s="36" t="s">
        <v>2533</v>
      </c>
      <c r="C197" s="36" t="s">
        <v>2534</v>
      </c>
      <c r="D197" s="36">
        <f>VLOOKUP(C197,原始数据!$A$4:$B$133,2,0)</f>
        <v/>
      </c>
      <c r="E197" s="179" t="s">
        <v>1799</v>
      </c>
      <c r="F197" s="36" t="s">
        <v>1730</v>
      </c>
      <c r="G197" s="36" t="n">
        <v>6.5</v>
      </c>
      <c r="H197" s="36" t="n">
        <v>5.3</v>
      </c>
      <c r="I197" s="36" t="s">
        <v>1730</v>
      </c>
      <c r="J197" s="36" t="n">
        <v>8</v>
      </c>
      <c r="K197" s="36" t="n">
        <v>6</v>
      </c>
      <c r="L197" s="36" t="n">
        <v>5.8</v>
      </c>
      <c r="M197" s="36" t="n">
        <v>3.7</v>
      </c>
      <c r="N197" s="36" t="n">
        <v>6.6</v>
      </c>
      <c r="O197" s="36" t="n">
        <v>5.3</v>
      </c>
      <c r="P197" s="36" t="n">
        <v>10</v>
      </c>
      <c r="Q197" s="36" t="n">
        <v>6.9</v>
      </c>
      <c r="R197" s="36" t="n">
        <v>7.2</v>
      </c>
      <c r="S197" s="36" t="s">
        <v>1730</v>
      </c>
      <c r="T197" s="36" t="s">
        <v>1730</v>
      </c>
      <c r="U197" s="36" t="n">
        <v>5.7</v>
      </c>
      <c r="V197" s="36" t="n">
        <v>6.2</v>
      </c>
      <c r="W197" s="36" t="n">
        <v>6.2</v>
      </c>
      <c r="X197" s="36" t="s">
        <v>1730</v>
      </c>
      <c r="Y197" s="36" t="s">
        <v>1730</v>
      </c>
      <c r="Z197" s="36" t="n">
        <v>5.1</v>
      </c>
      <c r="AA197" s="36" t="n">
        <v>5.7</v>
      </c>
      <c r="AB197" s="36" t="n">
        <v>4.5</v>
      </c>
      <c r="AC197" s="36" t="n">
        <v>5.6</v>
      </c>
      <c r="AD197" s="36" t="n">
        <v>5.2</v>
      </c>
      <c r="AE197" s="36" t="n">
        <v>4.9</v>
      </c>
      <c r="AF197" s="36" t="n">
        <v>3.9</v>
      </c>
      <c r="AG197" s="36" t="n">
        <v>5.5</v>
      </c>
      <c r="AH197" s="36" t="n">
        <v>9.1</v>
      </c>
      <c r="AI197" s="36" t="n">
        <v>10</v>
      </c>
      <c r="AJ197" s="36" t="n">
        <v>6.4</v>
      </c>
      <c r="AK197" s="36" t="n">
        <v>3.2</v>
      </c>
      <c r="AL197" s="36" t="s">
        <v>1730</v>
      </c>
      <c r="AM197" s="36" t="n">
        <v>5.9</v>
      </c>
      <c r="AN197" s="36" t="n">
        <v>8.5</v>
      </c>
      <c r="AO197" s="36" t="n">
        <v>5.9</v>
      </c>
      <c r="AP197" s="36" t="n">
        <v>6.3</v>
      </c>
      <c r="AQ197" s="36" t="n">
        <v>5.4</v>
      </c>
      <c r="AR197" s="36" t="n">
        <v>6.3</v>
      </c>
      <c r="AS197" s="36" t="n">
        <v>4.3</v>
      </c>
      <c r="AT197" s="36" t="n">
        <v>5.4</v>
      </c>
      <c r="AU197" s="36" t="n">
        <v>7.3</v>
      </c>
      <c r="AV197" s="36" t="n">
        <v>3.8</v>
      </c>
      <c r="AW197" s="36" t="s">
        <v>1730</v>
      </c>
      <c r="AX197" s="36" t="n">
        <v>7.7</v>
      </c>
      <c r="AY197" s="36" t="n">
        <v>6.5</v>
      </c>
      <c r="AZ197" s="36" t="n">
        <v>7.4</v>
      </c>
      <c r="BA197" s="36" t="n">
        <v>7.2</v>
      </c>
      <c r="BB197" s="36" t="n">
        <v>6.3</v>
      </c>
      <c r="BC197" s="36" t="n">
        <v>1</v>
      </c>
      <c r="BD197" s="36" t="n">
        <v>8.199999999999999</v>
      </c>
      <c r="BE197" s="36" t="n">
        <v>5.5</v>
      </c>
      <c r="BF197" s="36" t="n">
        <v>4.8</v>
      </c>
      <c r="BG197" s="36" t="n">
        <v>5.6</v>
      </c>
      <c r="BH197" s="36" t="s">
        <v>1730</v>
      </c>
      <c r="BI197" s="36" t="n">
        <v>6.3</v>
      </c>
      <c r="BJ197" s="36" t="n">
        <v>4.8</v>
      </c>
      <c r="BK197" s="36" t="n">
        <v>6.9</v>
      </c>
      <c r="BL197" s="36" t="s">
        <v>1730</v>
      </c>
      <c r="BM197" s="36" t="n">
        <v>4.2</v>
      </c>
      <c r="BN197" s="36" t="s">
        <v>1730</v>
      </c>
      <c r="BO197" s="36" t="s">
        <v>1730</v>
      </c>
      <c r="BP197" s="36" t="s">
        <v>1764</v>
      </c>
      <c r="BQ197" s="36" t="s">
        <v>1815</v>
      </c>
      <c r="BR197" s="36" t="s">
        <v>2535</v>
      </c>
      <c r="BS197" s="36" t="s">
        <v>2535</v>
      </c>
      <c r="BT197" s="36" t="s">
        <v>2536</v>
      </c>
      <c r="BU197" s="36" t="s">
        <v>2537</v>
      </c>
      <c r="BV197" s="36" t="n">
        <v>4529</v>
      </c>
      <c r="BW197" s="36" t="s">
        <v>121</v>
      </c>
      <c r="BX197" s="36" t="s">
        <v>1810</v>
      </c>
      <c r="BY197" s="36" t="s">
        <v>1905</v>
      </c>
    </row>
    <row r="198" spans="1:77">
      <c r="A198" s="36" t="n">
        <v>426412</v>
      </c>
      <c r="B198" s="36" t="s">
        <v>2538</v>
      </c>
      <c r="C198" s="36" t="s">
        <v>2539</v>
      </c>
      <c r="D198" s="36">
        <f>VLOOKUP(C198,原始数据!$A$4:$B$133,2,0)</f>
        <v/>
      </c>
      <c r="E198" s="179" t="s">
        <v>2046</v>
      </c>
      <c r="F198" s="36" t="s">
        <v>1730</v>
      </c>
      <c r="G198" s="36" t="n">
        <v>6.5</v>
      </c>
      <c r="H198" s="36" t="n">
        <v>6.2</v>
      </c>
      <c r="I198" s="36" t="s">
        <v>1730</v>
      </c>
      <c r="J198" s="36" t="n">
        <v>8</v>
      </c>
      <c r="K198" s="36" t="n">
        <v>3</v>
      </c>
      <c r="L198" s="36" t="n">
        <v>1</v>
      </c>
      <c r="M198" s="36" t="n">
        <v>5.8</v>
      </c>
      <c r="N198" s="36" t="n">
        <v>8.4</v>
      </c>
      <c r="O198" s="36" t="n">
        <v>5.3</v>
      </c>
      <c r="P198" s="36" t="n">
        <v>10</v>
      </c>
      <c r="Q198" s="36" t="n">
        <v>5</v>
      </c>
      <c r="R198" s="36" t="n">
        <v>9.1</v>
      </c>
      <c r="S198" s="36" t="s">
        <v>1730</v>
      </c>
      <c r="T198" s="36" t="s">
        <v>1730</v>
      </c>
      <c r="U198" s="36" t="n">
        <v>6.1</v>
      </c>
      <c r="V198" s="36" t="n">
        <v>7.5</v>
      </c>
      <c r="W198" s="36" t="n">
        <v>6.9</v>
      </c>
      <c r="X198" s="36" t="s">
        <v>1730</v>
      </c>
      <c r="Y198" s="36" t="s">
        <v>1730</v>
      </c>
      <c r="Z198" s="36" t="n">
        <v>7.5</v>
      </c>
      <c r="AA198" s="36" t="n">
        <v>5.7</v>
      </c>
      <c r="AB198" s="36" t="n">
        <v>4.5</v>
      </c>
      <c r="AC198" s="36" t="n">
        <v>5.3</v>
      </c>
      <c r="AD198" s="36" t="n">
        <v>4.6</v>
      </c>
      <c r="AE198" s="36" t="n">
        <v>1.4</v>
      </c>
      <c r="AF198" s="36" t="n">
        <v>5.3</v>
      </c>
      <c r="AG198" s="36" t="n">
        <v>5.5</v>
      </c>
      <c r="AH198" s="36" t="n">
        <v>7.2</v>
      </c>
      <c r="AI198" s="36" t="n">
        <v>9</v>
      </c>
      <c r="AJ198" s="36" t="n">
        <v>8.4</v>
      </c>
      <c r="AK198" s="36" t="n">
        <v>6.8</v>
      </c>
      <c r="AL198" s="36" t="s">
        <v>1730</v>
      </c>
      <c r="AM198" s="36" t="n">
        <v>5.4</v>
      </c>
      <c r="AN198" s="36" t="n">
        <v>6.5</v>
      </c>
      <c r="AO198" s="36" t="n">
        <v>5.9</v>
      </c>
      <c r="AP198" s="36" t="n">
        <v>5.8</v>
      </c>
      <c r="AQ198" s="36" t="n">
        <v>4.9</v>
      </c>
      <c r="AR198" s="36" t="n">
        <v>4.4</v>
      </c>
      <c r="AS198" s="36" t="n">
        <v>3.7</v>
      </c>
      <c r="AT198" s="36" t="n">
        <v>6.8</v>
      </c>
      <c r="AU198" s="36" t="n">
        <v>6.5</v>
      </c>
      <c r="AV198" s="36" t="n">
        <v>3.2</v>
      </c>
      <c r="AW198" s="36" t="s">
        <v>1730</v>
      </c>
      <c r="AX198" s="36" t="n">
        <v>6.1</v>
      </c>
      <c r="AY198" s="36" t="n">
        <v>6.5</v>
      </c>
      <c r="AZ198" s="36" t="n">
        <v>3.8</v>
      </c>
      <c r="BA198" s="36" t="n">
        <v>6.6</v>
      </c>
      <c r="BB198" s="36" t="n">
        <v>5.2</v>
      </c>
      <c r="BC198" s="36" t="n">
        <v>4</v>
      </c>
      <c r="BD198" s="36" t="n">
        <v>8.199999999999999</v>
      </c>
      <c r="BE198" s="36" t="n">
        <v>6.2</v>
      </c>
      <c r="BF198" s="36" t="n">
        <v>6</v>
      </c>
      <c r="BG198" s="36" t="n">
        <v>3.3</v>
      </c>
      <c r="BH198" s="36" t="s">
        <v>1730</v>
      </c>
      <c r="BI198" s="36" t="n">
        <v>6.9</v>
      </c>
      <c r="BJ198" s="36" t="n">
        <v>6.5</v>
      </c>
      <c r="BK198" s="36" t="n">
        <v>4.8</v>
      </c>
      <c r="BL198" s="36" t="s">
        <v>1730</v>
      </c>
      <c r="BM198" s="36" t="n">
        <v>5.4</v>
      </c>
      <c r="BN198" s="36" t="s">
        <v>1730</v>
      </c>
      <c r="BO198" s="36" t="s">
        <v>1730</v>
      </c>
      <c r="BP198" s="36" t="s">
        <v>2222</v>
      </c>
      <c r="BQ198" s="36" t="s">
        <v>2183</v>
      </c>
      <c r="BR198" s="36" t="s">
        <v>2540</v>
      </c>
      <c r="BS198" s="36" t="s">
        <v>2540</v>
      </c>
      <c r="BT198" s="36" t="s">
        <v>2541</v>
      </c>
      <c r="BU198" s="36" t="s">
        <v>2542</v>
      </c>
      <c r="BV198" s="36" t="n">
        <v>5032</v>
      </c>
      <c r="BW198" s="36" t="s">
        <v>121</v>
      </c>
      <c r="BX198" s="36" t="s">
        <v>1775</v>
      </c>
      <c r="BY198" s="36" t="s">
        <v>1791</v>
      </c>
    </row>
    <row r="199" spans="1:77">
      <c r="A199" s="36" t="n">
        <v>426412</v>
      </c>
      <c r="B199" s="36" t="s">
        <v>2543</v>
      </c>
      <c r="C199" s="36" t="s">
        <v>2544</v>
      </c>
      <c r="D199" s="36">
        <f>VLOOKUP(C199,原始数据!$A$4:$B$133,2,0)</f>
        <v/>
      </c>
      <c r="E199" s="179" t="s">
        <v>1843</v>
      </c>
      <c r="F199" s="36" t="s">
        <v>1730</v>
      </c>
      <c r="G199" s="36" t="n">
        <v>10</v>
      </c>
      <c r="H199" s="36" t="n">
        <v>6.2</v>
      </c>
      <c r="I199" s="36" t="s">
        <v>1730</v>
      </c>
      <c r="J199" s="36" t="n">
        <v>6.2</v>
      </c>
      <c r="K199" s="36" t="n">
        <v>4.8</v>
      </c>
      <c r="L199" s="36" t="n">
        <v>2.3</v>
      </c>
      <c r="M199" s="36" t="n">
        <v>4.4</v>
      </c>
      <c r="N199" s="36" t="n">
        <v>8.4</v>
      </c>
      <c r="O199" s="36" t="n">
        <v>7.1</v>
      </c>
      <c r="P199" s="36" t="n">
        <v>10</v>
      </c>
      <c r="Q199" s="36" t="n">
        <v>1.4</v>
      </c>
      <c r="R199" s="36" t="n">
        <v>6.2</v>
      </c>
      <c r="S199" s="36" t="s">
        <v>1730</v>
      </c>
      <c r="T199" s="36" t="s">
        <v>1730</v>
      </c>
      <c r="U199" s="36" t="n">
        <v>5.8</v>
      </c>
      <c r="V199" s="36" t="n">
        <v>8.699999999999999</v>
      </c>
      <c r="W199" s="36" t="n">
        <v>6.7</v>
      </c>
      <c r="X199" s="36" t="s">
        <v>1730</v>
      </c>
      <c r="Y199" s="36" t="s">
        <v>1730</v>
      </c>
      <c r="Z199" s="36" t="n">
        <v>7.4</v>
      </c>
      <c r="AA199" s="36" t="n">
        <v>4</v>
      </c>
      <c r="AB199" s="36" t="n">
        <v>8</v>
      </c>
      <c r="AC199" s="36" t="n">
        <v>7.8</v>
      </c>
      <c r="AD199" s="36" t="n">
        <v>6.4</v>
      </c>
      <c r="AE199" s="36" t="n">
        <v>2.8</v>
      </c>
      <c r="AF199" s="36" t="n">
        <v>6.6</v>
      </c>
      <c r="AG199" s="36" t="n">
        <v>5.5</v>
      </c>
      <c r="AH199" s="36" t="n">
        <v>8.1</v>
      </c>
      <c r="AI199" s="36" t="n">
        <v>9.800000000000001</v>
      </c>
      <c r="AJ199" s="36" t="n">
        <v>4.5</v>
      </c>
      <c r="AK199" s="36" t="n">
        <v>8</v>
      </c>
      <c r="AL199" s="36" t="s">
        <v>1730</v>
      </c>
      <c r="AM199" s="36" t="n">
        <v>6.5</v>
      </c>
      <c r="AN199" s="36" t="n">
        <v>4.5</v>
      </c>
      <c r="AO199" s="36" t="n">
        <v>5.9</v>
      </c>
      <c r="AP199" s="36" t="n">
        <v>3.8</v>
      </c>
      <c r="AQ199" s="36" t="n">
        <v>5.9</v>
      </c>
      <c r="AR199" s="36" t="n">
        <v>4.4</v>
      </c>
      <c r="AS199" s="36" t="n">
        <v>3.7</v>
      </c>
      <c r="AT199" s="36" t="n">
        <v>7.4</v>
      </c>
      <c r="AU199" s="36" t="n">
        <v>1.3</v>
      </c>
      <c r="AV199" s="36" t="n">
        <v>4.4</v>
      </c>
      <c r="AW199" s="36" t="s">
        <v>1730</v>
      </c>
      <c r="AX199" s="36" t="n">
        <v>7.9</v>
      </c>
      <c r="AY199" s="36" t="n">
        <v>1.3</v>
      </c>
      <c r="AZ199" s="36" t="n">
        <v>7.4</v>
      </c>
      <c r="BA199" s="36" t="n">
        <v>6.6</v>
      </c>
      <c r="BB199" s="36" t="n">
        <v>5.8</v>
      </c>
      <c r="BC199" s="36" t="n">
        <v>7.5</v>
      </c>
      <c r="BD199" s="36" t="n">
        <v>4.4</v>
      </c>
      <c r="BE199" s="36" t="n">
        <v>5.5</v>
      </c>
      <c r="BF199" s="36" t="n">
        <v>7.1</v>
      </c>
      <c r="BG199" s="36" t="n">
        <v>5.6</v>
      </c>
      <c r="BH199" s="36" t="s">
        <v>1730</v>
      </c>
      <c r="BI199" s="36" t="n">
        <v>6.3</v>
      </c>
      <c r="BJ199" s="36" t="n">
        <v>6.5</v>
      </c>
      <c r="BK199" s="36" t="n">
        <v>6.1</v>
      </c>
      <c r="BL199" s="36" t="s">
        <v>1730</v>
      </c>
      <c r="BM199" s="36" t="n">
        <v>7.3</v>
      </c>
      <c r="BN199" s="36" t="s">
        <v>1730</v>
      </c>
      <c r="BO199" s="36" t="s">
        <v>1730</v>
      </c>
      <c r="BP199" s="36" t="s">
        <v>1770</v>
      </c>
      <c r="BQ199" s="36" t="s">
        <v>1775</v>
      </c>
      <c r="BR199" s="36" t="s">
        <v>2545</v>
      </c>
      <c r="BS199" s="36" t="s">
        <v>2545</v>
      </c>
      <c r="BT199" s="36" t="s">
        <v>2546</v>
      </c>
      <c r="BU199" s="36" t="s">
        <v>2547</v>
      </c>
      <c r="BV199" s="36" t="n">
        <v>5519</v>
      </c>
      <c r="BW199" s="36" t="s">
        <v>121</v>
      </c>
      <c r="BX199" s="36" t="s">
        <v>1797</v>
      </c>
      <c r="BY199" s="36" t="s">
        <v>1750</v>
      </c>
    </row>
    <row r="200" spans="1:77">
      <c r="A200" s="36" t="n">
        <v>426412</v>
      </c>
      <c r="B200" s="36" t="s">
        <v>2548</v>
      </c>
      <c r="C200" s="36" t="s">
        <v>2549</v>
      </c>
      <c r="D200" s="36">
        <f>VLOOKUP(C200,原始数据!$A$4:$B$133,2,0)</f>
        <v/>
      </c>
      <c r="E200" s="179" t="s">
        <v>1755</v>
      </c>
      <c r="F200" s="36" t="s">
        <v>1730</v>
      </c>
      <c r="G200" s="36" t="n">
        <v>8.5</v>
      </c>
      <c r="H200" s="36" t="n">
        <v>6.2</v>
      </c>
      <c r="I200" s="36" t="s">
        <v>1730</v>
      </c>
      <c r="J200" s="36" t="n">
        <v>8</v>
      </c>
      <c r="K200" s="36" t="n">
        <v>5.4</v>
      </c>
      <c r="L200" s="36" t="n">
        <v>2.3</v>
      </c>
      <c r="M200" s="36" t="n">
        <v>3</v>
      </c>
      <c r="N200" s="36" t="n">
        <v>6.6</v>
      </c>
      <c r="O200" s="36" t="n">
        <v>7.7</v>
      </c>
      <c r="P200" s="36" t="n">
        <v>10</v>
      </c>
      <c r="Q200" s="36" t="n">
        <v>6.9</v>
      </c>
      <c r="R200" s="36" t="n">
        <v>7.2</v>
      </c>
      <c r="S200" s="36" t="s">
        <v>1730</v>
      </c>
      <c r="T200" s="36" t="s">
        <v>1730</v>
      </c>
      <c r="U200" s="36" t="n">
        <v>7.8</v>
      </c>
      <c r="V200" s="36" t="n">
        <v>6.2</v>
      </c>
      <c r="W200" s="36" t="n">
        <v>5.3</v>
      </c>
      <c r="X200" s="36" t="s">
        <v>1730</v>
      </c>
      <c r="Y200" s="36" t="s">
        <v>1730</v>
      </c>
      <c r="Z200" s="36" t="n">
        <v>5.7</v>
      </c>
      <c r="AA200" s="36" t="n">
        <v>5.7</v>
      </c>
      <c r="AB200" s="36" t="n">
        <v>5.9</v>
      </c>
      <c r="AC200" s="36" t="n">
        <v>6.8</v>
      </c>
      <c r="AD200" s="36" t="n">
        <v>7.1</v>
      </c>
      <c r="AE200" s="36" t="n">
        <v>4.2</v>
      </c>
      <c r="AF200" s="36" t="n">
        <v>3.9</v>
      </c>
      <c r="AG200" s="36" t="n">
        <v>7.2</v>
      </c>
      <c r="AH200" s="36" t="n">
        <v>7.2</v>
      </c>
      <c r="AI200" s="36" t="n">
        <v>10</v>
      </c>
      <c r="AJ200" s="36" t="n">
        <v>8.4</v>
      </c>
      <c r="AK200" s="36" t="n">
        <v>8</v>
      </c>
      <c r="AL200" s="36" t="s">
        <v>1730</v>
      </c>
      <c r="AM200" s="36" t="n">
        <v>7.1</v>
      </c>
      <c r="AN200" s="36" t="n">
        <v>6.5</v>
      </c>
      <c r="AO200" s="36" t="n">
        <v>4.2</v>
      </c>
      <c r="AP200" s="36" t="n">
        <v>7.1</v>
      </c>
      <c r="AQ200" s="36" t="n">
        <v>6.3</v>
      </c>
      <c r="AR200" s="36" t="n">
        <v>4.4</v>
      </c>
      <c r="AS200" s="36" t="n">
        <v>4.5</v>
      </c>
      <c r="AT200" s="36" t="n">
        <v>8.800000000000001</v>
      </c>
      <c r="AU200" s="36" t="n">
        <v>6.3</v>
      </c>
      <c r="AV200" s="36" t="n">
        <v>6.6</v>
      </c>
      <c r="AW200" s="36" t="s">
        <v>1730</v>
      </c>
      <c r="AX200" s="36" t="n">
        <v>8.6</v>
      </c>
      <c r="AY200" s="36" t="n">
        <v>4.8</v>
      </c>
      <c r="AZ200" s="36" t="n">
        <v>6.2</v>
      </c>
      <c r="BA200" s="36" t="n">
        <v>10</v>
      </c>
      <c r="BB200" s="36" t="n">
        <v>7.4</v>
      </c>
      <c r="BC200" s="36" t="n">
        <v>4</v>
      </c>
      <c r="BD200" s="36" t="n">
        <v>6.3</v>
      </c>
      <c r="BE200" s="36" t="n">
        <v>6.9</v>
      </c>
      <c r="BF200" s="36" t="n">
        <v>6.7</v>
      </c>
      <c r="BG200" s="36" t="n">
        <v>5.6</v>
      </c>
      <c r="BH200" s="36" t="s">
        <v>1730</v>
      </c>
      <c r="BI200" s="36" t="n">
        <v>6.3</v>
      </c>
      <c r="BJ200" s="36" t="n">
        <v>6.5</v>
      </c>
      <c r="BK200" s="36" t="n">
        <v>6.6</v>
      </c>
      <c r="BL200" s="36" t="s">
        <v>1730</v>
      </c>
      <c r="BM200" s="36" t="n">
        <v>7.3</v>
      </c>
      <c r="BN200" s="36" t="s">
        <v>1730</v>
      </c>
      <c r="BO200" s="36" t="s">
        <v>1730</v>
      </c>
      <c r="BP200" s="36" t="s">
        <v>2222</v>
      </c>
      <c r="BQ200" s="36" t="s">
        <v>1815</v>
      </c>
      <c r="BR200" s="36" t="s">
        <v>2550</v>
      </c>
      <c r="BS200" s="36" t="s">
        <v>2550</v>
      </c>
      <c r="BT200" s="36" t="s">
        <v>2551</v>
      </c>
      <c r="BU200" s="36" t="s">
        <v>2552</v>
      </c>
      <c r="BV200" s="36" t="n">
        <v>4940</v>
      </c>
      <c r="BW200" s="36" t="s">
        <v>121</v>
      </c>
      <c r="BX200" s="36" t="s">
        <v>1759</v>
      </c>
      <c r="BY200" s="36" t="s">
        <v>1792</v>
      </c>
    </row>
    <row r="201" spans="1:77">
      <c r="A201" s="36" t="n">
        <v>426412</v>
      </c>
      <c r="B201" s="36" t="s">
        <v>2553</v>
      </c>
      <c r="C201" s="36" t="s">
        <v>2554</v>
      </c>
      <c r="D201" s="36">
        <f>VLOOKUP(C201,原始数据!$A$4:$B$133,2,0)</f>
        <v/>
      </c>
      <c r="E201" s="179" t="s">
        <v>2046</v>
      </c>
      <c r="F201" s="36" t="s">
        <v>1730</v>
      </c>
      <c r="G201" s="36" t="n">
        <v>8.5</v>
      </c>
      <c r="H201" s="36" t="n">
        <v>7.2</v>
      </c>
      <c r="I201" s="36" t="s">
        <v>1730</v>
      </c>
      <c r="J201" s="36" t="n">
        <v>6.2</v>
      </c>
      <c r="K201" s="36" t="n">
        <v>5.4</v>
      </c>
      <c r="L201" s="36" t="n">
        <v>9.300000000000001</v>
      </c>
      <c r="M201" s="36" t="n">
        <v>5.1</v>
      </c>
      <c r="N201" s="36" t="n">
        <v>8.4</v>
      </c>
      <c r="O201" s="36" t="n">
        <v>6.5</v>
      </c>
      <c r="P201" s="36" t="n">
        <v>10</v>
      </c>
      <c r="Q201" s="36" t="n">
        <v>1.4</v>
      </c>
      <c r="R201" s="36" t="n">
        <v>7.2</v>
      </c>
      <c r="S201" s="36" t="s">
        <v>1730</v>
      </c>
      <c r="T201" s="36" t="s">
        <v>1730</v>
      </c>
      <c r="U201" s="36" t="n">
        <v>6.3</v>
      </c>
      <c r="V201" s="36" t="n">
        <v>6.8</v>
      </c>
      <c r="W201" s="36" t="n">
        <v>5</v>
      </c>
      <c r="X201" s="36" t="s">
        <v>1730</v>
      </c>
      <c r="Y201" s="36" t="s">
        <v>1730</v>
      </c>
      <c r="Z201" s="36" t="n">
        <v>7.4</v>
      </c>
      <c r="AA201" s="36" t="n">
        <v>7.5</v>
      </c>
      <c r="AB201" s="36" t="n">
        <v>4.5</v>
      </c>
      <c r="AC201" s="36" t="n">
        <v>5.2</v>
      </c>
      <c r="AD201" s="36" t="n">
        <v>5.8</v>
      </c>
      <c r="AE201" s="36" t="n">
        <v>5.5</v>
      </c>
      <c r="AF201" s="36" t="n">
        <v>3.9</v>
      </c>
      <c r="AG201" s="36" t="n">
        <v>5.5</v>
      </c>
      <c r="AH201" s="36" t="n">
        <v>9.1</v>
      </c>
      <c r="AI201" s="36" t="n">
        <v>10</v>
      </c>
      <c r="AJ201" s="36" t="n">
        <v>6.4</v>
      </c>
      <c r="AK201" s="36" t="n">
        <v>8</v>
      </c>
      <c r="AL201" s="36" t="s">
        <v>1730</v>
      </c>
      <c r="AM201" s="36" t="n">
        <v>5.9</v>
      </c>
      <c r="AN201" s="36" t="n">
        <v>10</v>
      </c>
      <c r="AO201" s="36" t="n">
        <v>5.4</v>
      </c>
      <c r="AP201" s="36" t="n">
        <v>7</v>
      </c>
      <c r="AQ201" s="36" t="n">
        <v>6.7</v>
      </c>
      <c r="AR201" s="36" t="n">
        <v>6.3</v>
      </c>
      <c r="AS201" s="36" t="n">
        <v>5.3</v>
      </c>
      <c r="AT201" s="36" t="n">
        <v>4.8</v>
      </c>
      <c r="AU201" s="36" t="n">
        <v>4.2</v>
      </c>
      <c r="AV201" s="36" t="n">
        <v>4.9</v>
      </c>
      <c r="AW201" s="36" t="s">
        <v>1730</v>
      </c>
      <c r="AX201" s="36" t="n">
        <v>9.6</v>
      </c>
      <c r="AY201" s="36" t="n">
        <v>6.5</v>
      </c>
      <c r="AZ201" s="36" t="n">
        <v>6.2</v>
      </c>
      <c r="BA201" s="36" t="n">
        <v>8.4</v>
      </c>
      <c r="BB201" s="36" t="n">
        <v>8.5</v>
      </c>
      <c r="BC201" s="36" t="n">
        <v>7.5</v>
      </c>
      <c r="BD201" s="36" t="n">
        <v>4.4</v>
      </c>
      <c r="BE201" s="36" t="n">
        <v>6.9</v>
      </c>
      <c r="BF201" s="36" t="n">
        <v>4.8</v>
      </c>
      <c r="BG201" s="36" t="n">
        <v>5.6</v>
      </c>
      <c r="BH201" s="36" t="s">
        <v>1730</v>
      </c>
      <c r="BI201" s="36" t="n">
        <v>6.3</v>
      </c>
      <c r="BJ201" s="36" t="n">
        <v>6.5</v>
      </c>
      <c r="BK201" s="36" t="n">
        <v>9.800000000000001</v>
      </c>
      <c r="BL201" s="36" t="s">
        <v>1730</v>
      </c>
      <c r="BM201" s="36" t="n">
        <v>7.8</v>
      </c>
      <c r="BN201" s="36" t="s">
        <v>1730</v>
      </c>
      <c r="BO201" s="36" t="s">
        <v>1730</v>
      </c>
      <c r="BP201" s="36" t="s">
        <v>2192</v>
      </c>
      <c r="BQ201" s="36" t="s">
        <v>1775</v>
      </c>
      <c r="BR201" s="36" t="s">
        <v>2555</v>
      </c>
      <c r="BS201" s="36" t="s">
        <v>2555</v>
      </c>
      <c r="BT201" s="36" t="s">
        <v>2556</v>
      </c>
      <c r="BU201" s="36" t="s">
        <v>2557</v>
      </c>
      <c r="BV201" s="36" t="n">
        <v>4776</v>
      </c>
      <c r="BW201" s="36" t="s">
        <v>121</v>
      </c>
      <c r="BX201" s="36" t="s">
        <v>1759</v>
      </c>
      <c r="BY201" s="36" t="s">
        <v>1905</v>
      </c>
    </row>
    <row r="202" spans="1:77">
      <c r="A202" s="36" t="n">
        <v>426412</v>
      </c>
      <c r="B202" s="36" t="s">
        <v>2558</v>
      </c>
      <c r="C202" s="36" t="s">
        <v>2559</v>
      </c>
      <c r="D202" s="36">
        <f>VLOOKUP(C202,原始数据!$A$4:$B$133,2,0)</f>
        <v/>
      </c>
      <c r="E202" s="179" t="s">
        <v>1884</v>
      </c>
      <c r="F202" s="36" t="s">
        <v>1730</v>
      </c>
      <c r="G202" s="36" t="n">
        <v>6.5</v>
      </c>
      <c r="H202" s="36" t="n">
        <v>8.1</v>
      </c>
      <c r="I202" s="36" t="s">
        <v>1730</v>
      </c>
      <c r="J202" s="36" t="n">
        <v>9.800000000000001</v>
      </c>
      <c r="K202" s="36" t="n">
        <v>6.6</v>
      </c>
      <c r="L202" s="36" t="n">
        <v>5.8</v>
      </c>
      <c r="M202" s="36" t="n">
        <v>1</v>
      </c>
      <c r="N202" s="36" t="n">
        <v>6.6</v>
      </c>
      <c r="O202" s="36" t="n">
        <v>8.300000000000001</v>
      </c>
      <c r="P202" s="36" t="n">
        <v>10</v>
      </c>
      <c r="Q202" s="36" t="n">
        <v>8.699999999999999</v>
      </c>
      <c r="R202" s="36" t="n">
        <v>9.1</v>
      </c>
      <c r="S202" s="36" t="s">
        <v>1730</v>
      </c>
      <c r="T202" s="36" t="s">
        <v>1730</v>
      </c>
      <c r="U202" s="36" t="n">
        <v>8.300000000000001</v>
      </c>
      <c r="V202" s="36" t="n">
        <v>7.5</v>
      </c>
      <c r="W202" s="36" t="n">
        <v>8.9</v>
      </c>
      <c r="X202" s="36" t="s">
        <v>1730</v>
      </c>
      <c r="Y202" s="36" t="s">
        <v>1730</v>
      </c>
      <c r="Z202" s="36" t="n">
        <v>6.6</v>
      </c>
      <c r="AA202" s="36" t="n">
        <v>7.5</v>
      </c>
      <c r="AB202" s="36" t="n">
        <v>7.3</v>
      </c>
      <c r="AC202" s="36" t="n">
        <v>9</v>
      </c>
      <c r="AD202" s="36" t="n">
        <v>7.7</v>
      </c>
      <c r="AE202" s="36" t="n">
        <v>7.6</v>
      </c>
      <c r="AF202" s="36" t="n">
        <v>6.6</v>
      </c>
      <c r="AG202" s="36" t="n">
        <v>8.800000000000001</v>
      </c>
      <c r="AH202" s="36" t="n">
        <v>8.1</v>
      </c>
      <c r="AI202" s="36" t="n">
        <v>9</v>
      </c>
      <c r="AJ202" s="36" t="n">
        <v>6.4</v>
      </c>
      <c r="AK202" s="36" t="n">
        <v>5.6</v>
      </c>
      <c r="AL202" s="36" t="s">
        <v>1730</v>
      </c>
      <c r="AM202" s="36" t="n">
        <v>7.1</v>
      </c>
      <c r="AN202" s="36" t="n">
        <v>6.5</v>
      </c>
      <c r="AO202" s="36" t="n">
        <v>6.5</v>
      </c>
      <c r="AP202" s="36" t="n">
        <v>7.6</v>
      </c>
      <c r="AQ202" s="36" t="n">
        <v>5.8</v>
      </c>
      <c r="AR202" s="36" t="n">
        <v>6.3</v>
      </c>
      <c r="AS202" s="36" t="n">
        <v>5.9</v>
      </c>
      <c r="AT202" s="36" t="n">
        <v>9.4</v>
      </c>
      <c r="AU202" s="36" t="n">
        <v>8</v>
      </c>
      <c r="AV202" s="36" t="n">
        <v>5.5</v>
      </c>
      <c r="AW202" s="36" t="s">
        <v>1730</v>
      </c>
      <c r="AX202" s="36" t="n">
        <v>9.699999999999999</v>
      </c>
      <c r="AY202" s="36" t="n">
        <v>6.5</v>
      </c>
      <c r="AZ202" s="36" t="n">
        <v>8.6</v>
      </c>
      <c r="BA202" s="36" t="n">
        <v>8.4</v>
      </c>
      <c r="BB202" s="36" t="n">
        <v>8</v>
      </c>
      <c r="BC202" s="36" t="n">
        <v>4</v>
      </c>
      <c r="BD202" s="36" t="n">
        <v>8.199999999999999</v>
      </c>
      <c r="BE202" s="36" t="n">
        <v>6.9</v>
      </c>
      <c r="BF202" s="36" t="n">
        <v>8.699999999999999</v>
      </c>
      <c r="BG202" s="36" t="n">
        <v>6.2</v>
      </c>
      <c r="BH202" s="36" t="s">
        <v>1730</v>
      </c>
      <c r="BI202" s="36" t="n">
        <v>5.8</v>
      </c>
      <c r="BJ202" s="36" t="n">
        <v>3.1</v>
      </c>
      <c r="BK202" s="36" t="n">
        <v>8.300000000000001</v>
      </c>
      <c r="BL202" s="36" t="s">
        <v>1730</v>
      </c>
      <c r="BM202" s="36" t="n">
        <v>7.3</v>
      </c>
      <c r="BN202" s="36" t="s">
        <v>1730</v>
      </c>
      <c r="BO202" s="36" t="s">
        <v>1730</v>
      </c>
      <c r="BP202" s="36" t="s">
        <v>1770</v>
      </c>
      <c r="BQ202" s="36" t="s">
        <v>1859</v>
      </c>
      <c r="BR202" s="36" t="s">
        <v>2560</v>
      </c>
      <c r="BS202" s="36" t="s">
        <v>2560</v>
      </c>
      <c r="BT202" s="36" t="s">
        <v>2561</v>
      </c>
      <c r="BU202" s="36" t="s">
        <v>2562</v>
      </c>
      <c r="BV202" s="36" t="n">
        <v>5215</v>
      </c>
      <c r="BW202" s="36" t="s">
        <v>121</v>
      </c>
      <c r="BX202" s="36" t="s">
        <v>1759</v>
      </c>
      <c r="BY202" s="36" t="s">
        <v>1798</v>
      </c>
    </row>
    <row r="203" spans="1:77">
      <c r="A203" s="36" t="n">
        <v>426412</v>
      </c>
      <c r="B203" s="36" t="s">
        <v>2563</v>
      </c>
      <c r="C203" s="36" t="s">
        <v>2564</v>
      </c>
      <c r="D203" s="36">
        <f>VLOOKUP(C203,原始数据!$A$4:$B$133,2,0)</f>
        <v/>
      </c>
      <c r="E203" s="179" t="s">
        <v>1766</v>
      </c>
      <c r="F203" s="36" t="s">
        <v>1730</v>
      </c>
      <c r="G203" s="36" t="n">
        <v>6.5</v>
      </c>
      <c r="H203" s="36" t="n">
        <v>5.3</v>
      </c>
      <c r="I203" s="36" t="s">
        <v>1730</v>
      </c>
      <c r="J203" s="36" t="n">
        <v>8</v>
      </c>
      <c r="K203" s="36" t="n">
        <v>3</v>
      </c>
      <c r="L203" s="36" t="n">
        <v>5.8</v>
      </c>
      <c r="M203" s="36" t="n">
        <v>3.7</v>
      </c>
      <c r="N203" s="36" t="n">
        <v>6.6</v>
      </c>
      <c r="O203" s="36" t="n">
        <v>7.7</v>
      </c>
      <c r="P203" s="36" t="n">
        <v>10</v>
      </c>
      <c r="Q203" s="36" t="n">
        <v>6.9</v>
      </c>
      <c r="R203" s="36" t="n">
        <v>7.2</v>
      </c>
      <c r="S203" s="36" t="s">
        <v>1730</v>
      </c>
      <c r="T203" s="36" t="s">
        <v>1730</v>
      </c>
      <c r="U203" s="36" t="n">
        <v>6.6</v>
      </c>
      <c r="V203" s="36" t="n">
        <v>5.6</v>
      </c>
      <c r="W203" s="36" t="n">
        <v>5</v>
      </c>
      <c r="X203" s="36" t="s">
        <v>1730</v>
      </c>
      <c r="Y203" s="36" t="s">
        <v>1730</v>
      </c>
      <c r="Z203" s="36" t="n">
        <v>4.7</v>
      </c>
      <c r="AA203" s="36" t="n">
        <v>7.5</v>
      </c>
      <c r="AB203" s="36" t="n">
        <v>5.9</v>
      </c>
      <c r="AC203" s="36" t="n">
        <v>5.9</v>
      </c>
      <c r="AD203" s="36" t="n">
        <v>4.6</v>
      </c>
      <c r="AE203" s="36" t="n">
        <v>4.9</v>
      </c>
      <c r="AF203" s="36" t="n">
        <v>3.9</v>
      </c>
      <c r="AG203" s="36" t="n">
        <v>7.2</v>
      </c>
      <c r="AH203" s="36" t="n">
        <v>9.1</v>
      </c>
      <c r="AI203" s="36" t="n">
        <v>9</v>
      </c>
      <c r="AJ203" s="36" t="n">
        <v>8.4</v>
      </c>
      <c r="AK203" s="36" t="n">
        <v>3.2</v>
      </c>
      <c r="AL203" s="36" t="s">
        <v>1730</v>
      </c>
      <c r="AM203" s="36" t="n">
        <v>4.8</v>
      </c>
      <c r="AN203" s="36" t="n">
        <v>6.5</v>
      </c>
      <c r="AO203" s="36" t="n">
        <v>3.6</v>
      </c>
      <c r="AP203" s="36" t="n">
        <v>6.8</v>
      </c>
      <c r="AQ203" s="36" t="n">
        <v>5.8</v>
      </c>
      <c r="AR203" s="36" t="n">
        <v>4.4</v>
      </c>
      <c r="AS203" s="36" t="n">
        <v>5.2</v>
      </c>
      <c r="AT203" s="36" t="n">
        <v>7.4</v>
      </c>
      <c r="AU203" s="36" t="n">
        <v>8.300000000000001</v>
      </c>
      <c r="AV203" s="36" t="n">
        <v>6.6</v>
      </c>
      <c r="AW203" s="36" t="s">
        <v>1730</v>
      </c>
      <c r="AX203" s="36" t="n">
        <v>10</v>
      </c>
      <c r="AY203" s="36" t="n">
        <v>10</v>
      </c>
      <c r="AZ203" s="36" t="n">
        <v>5</v>
      </c>
      <c r="BA203" s="36" t="n">
        <v>8.9</v>
      </c>
      <c r="BB203" s="36" t="n">
        <v>9.699999999999999</v>
      </c>
      <c r="BC203" s="36" t="n">
        <v>4</v>
      </c>
      <c r="BD203" s="36" t="n">
        <v>4.4</v>
      </c>
      <c r="BE203" s="36" t="n">
        <v>4</v>
      </c>
      <c r="BF203" s="36" t="n">
        <v>7.4</v>
      </c>
      <c r="BG203" s="36" t="n">
        <v>6.2</v>
      </c>
      <c r="BH203" s="36" t="s">
        <v>1730</v>
      </c>
      <c r="BI203" s="36" t="n">
        <v>4.7</v>
      </c>
      <c r="BJ203" s="36" t="n">
        <v>8.1</v>
      </c>
      <c r="BK203" s="36" t="n">
        <v>7.5</v>
      </c>
      <c r="BL203" s="36" t="s">
        <v>1730</v>
      </c>
      <c r="BM203" s="36" t="n">
        <v>4.5</v>
      </c>
      <c r="BN203" s="36" t="s">
        <v>1730</v>
      </c>
      <c r="BO203" s="36" t="s">
        <v>1730</v>
      </c>
      <c r="BP203" s="36" t="s">
        <v>1770</v>
      </c>
      <c r="BQ203" s="36" t="s">
        <v>1859</v>
      </c>
      <c r="BR203" s="36" t="s">
        <v>2565</v>
      </c>
      <c r="BS203" s="36" t="s">
        <v>2565</v>
      </c>
      <c r="BT203" s="36" t="s">
        <v>2566</v>
      </c>
      <c r="BU203" s="36" t="s">
        <v>2567</v>
      </c>
      <c r="BV203" s="36" t="n">
        <v>4295</v>
      </c>
      <c r="BW203" s="36" t="s">
        <v>121</v>
      </c>
      <c r="BX203" s="36" t="s">
        <v>1810</v>
      </c>
      <c r="BY203" s="36" t="s">
        <v>1783</v>
      </c>
    </row>
    <row r="204" spans="1:77">
      <c r="A204" s="36" t="n">
        <v>426412</v>
      </c>
      <c r="B204" s="36" t="s">
        <v>2568</v>
      </c>
      <c r="C204" s="36" t="s">
        <v>2569</v>
      </c>
      <c r="D204" s="36">
        <f>VLOOKUP(C204,原始数据!$A$4:$B$133,2,0)</f>
        <v/>
      </c>
      <c r="E204" s="179" t="s">
        <v>1741</v>
      </c>
      <c r="F204" s="36" t="s">
        <v>1730</v>
      </c>
      <c r="G204" s="36" t="n">
        <v>8.5</v>
      </c>
      <c r="H204" s="36" t="n">
        <v>5.3</v>
      </c>
      <c r="I204" s="36" t="s">
        <v>1730</v>
      </c>
      <c r="J204" s="36" t="n">
        <v>3.4</v>
      </c>
      <c r="K204" s="36" t="n">
        <v>1.3</v>
      </c>
      <c r="L204" s="36" t="n">
        <v>5.8</v>
      </c>
      <c r="M204" s="36" t="n">
        <v>5.1</v>
      </c>
      <c r="N204" s="36" t="n">
        <v>10</v>
      </c>
      <c r="O204" s="36" t="n">
        <v>4.1</v>
      </c>
      <c r="P204" s="36" t="n">
        <v>10</v>
      </c>
      <c r="Q204" s="36" t="n">
        <v>6.9</v>
      </c>
      <c r="R204" s="36" t="n">
        <v>6.2</v>
      </c>
      <c r="S204" s="36" t="s">
        <v>1730</v>
      </c>
      <c r="T204" s="36" t="s">
        <v>1730</v>
      </c>
      <c r="U204" s="36" t="n">
        <v>4.6</v>
      </c>
      <c r="V204" s="36" t="n">
        <v>6.8</v>
      </c>
      <c r="W204" s="36" t="n">
        <v>3.6</v>
      </c>
      <c r="X204" s="36" t="s">
        <v>1730</v>
      </c>
      <c r="Y204" s="36" t="s">
        <v>1730</v>
      </c>
      <c r="Z204" s="36" t="n">
        <v>9.1</v>
      </c>
      <c r="AA204" s="36" t="n">
        <v>5.7</v>
      </c>
      <c r="AB204" s="36" t="n">
        <v>8</v>
      </c>
      <c r="AC204" s="36" t="n">
        <v>4.8</v>
      </c>
      <c r="AD204" s="36" t="n">
        <v>4</v>
      </c>
      <c r="AE204" s="36" t="n">
        <v>5.5</v>
      </c>
      <c r="AF204" s="36" t="n">
        <v>5.3</v>
      </c>
      <c r="AG204" s="36" t="n">
        <v>7.2</v>
      </c>
      <c r="AH204" s="36" t="n">
        <v>7.2</v>
      </c>
      <c r="AI204" s="36" t="n">
        <v>7.9</v>
      </c>
      <c r="AJ204" s="36" t="n">
        <v>8.4</v>
      </c>
      <c r="AK204" s="36" t="n">
        <v>6.8</v>
      </c>
      <c r="AL204" s="36" t="s">
        <v>1730</v>
      </c>
      <c r="AM204" s="36" t="n">
        <v>5.4</v>
      </c>
      <c r="AN204" s="36" t="n">
        <v>2.5</v>
      </c>
      <c r="AO204" s="36" t="n">
        <v>4.2</v>
      </c>
      <c r="AP204" s="36" t="n">
        <v>4.9</v>
      </c>
      <c r="AQ204" s="36" t="n">
        <v>6.5</v>
      </c>
      <c r="AR204" s="36" t="n">
        <v>6.3</v>
      </c>
      <c r="AS204" s="36" t="n">
        <v>6.1</v>
      </c>
      <c r="AT204" s="36" t="n">
        <v>6.1</v>
      </c>
      <c r="AU204" s="36" t="n">
        <v>6.4</v>
      </c>
      <c r="AV204" s="36" t="n">
        <v>3.2</v>
      </c>
      <c r="AW204" s="36" t="s">
        <v>1730</v>
      </c>
      <c r="AX204" s="36" t="n">
        <v>4.6</v>
      </c>
      <c r="AY204" s="36" t="n">
        <v>6.5</v>
      </c>
      <c r="AZ204" s="36" t="n">
        <v>5</v>
      </c>
      <c r="BA204" s="36" t="n">
        <v>8.4</v>
      </c>
      <c r="BB204" s="36" t="n">
        <v>3.5</v>
      </c>
      <c r="BC204" s="36" t="n">
        <v>7.5</v>
      </c>
      <c r="BD204" s="36" t="n">
        <v>6.3</v>
      </c>
      <c r="BE204" s="36" t="n">
        <v>6.2</v>
      </c>
      <c r="BF204" s="36" t="n">
        <v>5.6</v>
      </c>
      <c r="BG204" s="36" t="n">
        <v>4.4</v>
      </c>
      <c r="BH204" s="36" t="s">
        <v>1730</v>
      </c>
      <c r="BI204" s="36" t="n">
        <v>4.7</v>
      </c>
      <c r="BJ204" s="36" t="n">
        <v>8.1</v>
      </c>
      <c r="BK204" s="36" t="n">
        <v>7.9</v>
      </c>
      <c r="BL204" s="36" t="s">
        <v>1730</v>
      </c>
      <c r="BM204" s="36" t="n">
        <v>5.5</v>
      </c>
      <c r="BN204" s="36" t="s">
        <v>1730</v>
      </c>
      <c r="BO204" s="36" t="s">
        <v>1730</v>
      </c>
      <c r="BP204" s="36" t="s">
        <v>1764</v>
      </c>
      <c r="BQ204" s="36" t="s">
        <v>2190</v>
      </c>
      <c r="BR204" s="36" t="s">
        <v>2570</v>
      </c>
      <c r="BS204" s="36" t="s">
        <v>2570</v>
      </c>
      <c r="BT204" s="36" t="s">
        <v>2571</v>
      </c>
      <c r="BU204" s="36" t="s">
        <v>2572</v>
      </c>
      <c r="BV204" s="36" t="n">
        <v>4853</v>
      </c>
      <c r="BW204" s="36" t="s">
        <v>121</v>
      </c>
      <c r="BX204" s="36" t="s">
        <v>1775</v>
      </c>
      <c r="BY204" s="36" t="s">
        <v>1770</v>
      </c>
    </row>
    <row r="205" spans="1:77">
      <c r="A205" s="36" t="n">
        <v>426412</v>
      </c>
      <c r="B205" s="36" t="s">
        <v>2573</v>
      </c>
      <c r="C205" s="36" t="s">
        <v>2574</v>
      </c>
      <c r="D205" s="36">
        <f>VLOOKUP(C205,原始数据!$A$4:$B$133,2,0)</f>
        <v/>
      </c>
      <c r="E205" s="179" t="s">
        <v>1729</v>
      </c>
      <c r="F205" s="36" t="s">
        <v>1730</v>
      </c>
      <c r="G205" s="36" t="n">
        <v>4.5</v>
      </c>
      <c r="H205" s="36" t="n">
        <v>7.2</v>
      </c>
      <c r="I205" s="36" t="s">
        <v>1730</v>
      </c>
      <c r="J205" s="36" t="n">
        <v>9.800000000000001</v>
      </c>
      <c r="K205" s="36" t="n">
        <v>4.8</v>
      </c>
      <c r="L205" s="36" t="n">
        <v>2.3</v>
      </c>
      <c r="M205" s="36" t="n">
        <v>4.4</v>
      </c>
      <c r="N205" s="36" t="n">
        <v>6.6</v>
      </c>
      <c r="O205" s="36" t="n">
        <v>2.9</v>
      </c>
      <c r="P205" s="36" t="n">
        <v>10</v>
      </c>
      <c r="Q205" s="36" t="n">
        <v>5</v>
      </c>
      <c r="R205" s="36" t="n">
        <v>7.2</v>
      </c>
      <c r="S205" s="36" t="s">
        <v>1730</v>
      </c>
      <c r="T205" s="36" t="s">
        <v>1730</v>
      </c>
      <c r="U205" s="36" t="n">
        <v>5.1</v>
      </c>
      <c r="V205" s="36" t="n">
        <v>6.8</v>
      </c>
      <c r="W205" s="36" t="n">
        <v>5.3</v>
      </c>
      <c r="X205" s="36" t="s">
        <v>1730</v>
      </c>
      <c r="Y205" s="36" t="s">
        <v>1730</v>
      </c>
      <c r="Z205" s="36" t="n">
        <v>7.5</v>
      </c>
      <c r="AA205" s="36" t="n">
        <v>5.7</v>
      </c>
      <c r="AB205" s="36" t="n">
        <v>3.8</v>
      </c>
      <c r="AC205" s="36" t="n">
        <v>6.9</v>
      </c>
      <c r="AD205" s="36" t="n">
        <v>6.4</v>
      </c>
      <c r="AE205" s="36" t="n">
        <v>5.5</v>
      </c>
      <c r="AF205" s="36" t="n">
        <v>3.9</v>
      </c>
      <c r="AG205" s="36" t="n">
        <v>7.2</v>
      </c>
      <c r="AH205" s="36" t="n">
        <v>7.2</v>
      </c>
      <c r="AI205" s="36" t="n">
        <v>5.8</v>
      </c>
      <c r="AJ205" s="36" t="n">
        <v>6.4</v>
      </c>
      <c r="AK205" s="36" t="n">
        <v>6.8</v>
      </c>
      <c r="AL205" s="36" t="s">
        <v>1730</v>
      </c>
      <c r="AM205" s="36" t="n">
        <v>3.6</v>
      </c>
      <c r="AN205" s="36" t="n">
        <v>2.5</v>
      </c>
      <c r="AO205" s="36" t="n">
        <v>2.4</v>
      </c>
      <c r="AP205" s="36" t="n">
        <v>5.7</v>
      </c>
      <c r="AQ205" s="36" t="n">
        <v>8.1</v>
      </c>
      <c r="AR205" s="36" t="n">
        <v>8.300000000000001</v>
      </c>
      <c r="AS205" s="36" t="n">
        <v>5.8</v>
      </c>
      <c r="AT205" s="36" t="n">
        <v>4.1</v>
      </c>
      <c r="AU205" s="36" t="n">
        <v>6.5</v>
      </c>
      <c r="AV205" s="36" t="n">
        <v>4.9</v>
      </c>
      <c r="AW205" s="36" t="s">
        <v>1730</v>
      </c>
      <c r="AX205" s="36" t="n">
        <v>7.3</v>
      </c>
      <c r="AY205" s="36" t="n">
        <v>6.5</v>
      </c>
      <c r="AZ205" s="36" t="n">
        <v>7.4</v>
      </c>
      <c r="BA205" s="36" t="n">
        <v>6.6</v>
      </c>
      <c r="BB205" s="36" t="n">
        <v>9.699999999999999</v>
      </c>
      <c r="BC205" s="36" t="n">
        <v>5.7</v>
      </c>
      <c r="BD205" s="36" t="n">
        <v>8.199999999999999</v>
      </c>
      <c r="BE205" s="36" t="n">
        <v>4.7</v>
      </c>
      <c r="BF205" s="36" t="n">
        <v>3.2</v>
      </c>
      <c r="BG205" s="36" t="n">
        <v>5</v>
      </c>
      <c r="BH205" s="36" t="s">
        <v>1730</v>
      </c>
      <c r="BI205" s="36" t="n">
        <v>6.9</v>
      </c>
      <c r="BJ205" s="36" t="n">
        <v>6.5</v>
      </c>
      <c r="BK205" s="36" t="n">
        <v>5.1</v>
      </c>
      <c r="BL205" s="36" t="s">
        <v>1730</v>
      </c>
      <c r="BM205" s="36" t="n">
        <v>6.8</v>
      </c>
      <c r="BN205" s="36" t="s">
        <v>1730</v>
      </c>
      <c r="BO205" s="36" t="s">
        <v>1730</v>
      </c>
      <c r="BP205" s="36" t="s">
        <v>1734</v>
      </c>
      <c r="BQ205" s="36" t="s">
        <v>2190</v>
      </c>
      <c r="BR205" s="36" t="s">
        <v>2575</v>
      </c>
      <c r="BS205" s="36" t="s">
        <v>2575</v>
      </c>
      <c r="BT205" s="36" t="s">
        <v>2576</v>
      </c>
      <c r="BU205" s="36" t="s">
        <v>2577</v>
      </c>
      <c r="BV205" s="36" t="n">
        <v>5172</v>
      </c>
      <c r="BW205" s="36" t="s">
        <v>121</v>
      </c>
      <c r="BX205" s="36" t="s">
        <v>1734</v>
      </c>
      <c r="BY205" s="36" t="s">
        <v>1783</v>
      </c>
    </row>
    <row r="206" spans="1:77">
      <c r="A206" s="36" t="n">
        <v>426412</v>
      </c>
      <c r="B206" s="36" t="s">
        <v>2578</v>
      </c>
      <c r="C206" s="36" t="s">
        <v>2579</v>
      </c>
      <c r="D206" s="36">
        <f>VLOOKUP(C206,原始数据!$A$4:$B$133,2,0)</f>
        <v/>
      </c>
      <c r="E206" s="179" t="s">
        <v>1766</v>
      </c>
      <c r="F206" s="36" t="s">
        <v>1730</v>
      </c>
      <c r="G206" s="36" t="n">
        <v>10</v>
      </c>
      <c r="H206" s="36" t="n">
        <v>7.2</v>
      </c>
      <c r="I206" s="36" t="s">
        <v>1730</v>
      </c>
      <c r="J206" s="36" t="n">
        <v>3.4</v>
      </c>
      <c r="K206" s="36" t="n">
        <v>4.8</v>
      </c>
      <c r="L206" s="36" t="n">
        <v>7.5</v>
      </c>
      <c r="M206" s="36" t="n">
        <v>4.4</v>
      </c>
      <c r="N206" s="36" t="n">
        <v>8.4</v>
      </c>
      <c r="O206" s="36" t="n">
        <v>3.5</v>
      </c>
      <c r="P206" s="36" t="n">
        <v>10</v>
      </c>
      <c r="Q206" s="36" t="n">
        <v>6.9</v>
      </c>
      <c r="R206" s="36" t="n">
        <v>6.2</v>
      </c>
      <c r="S206" s="36" t="s">
        <v>1730</v>
      </c>
      <c r="T206" s="36" t="s">
        <v>1730</v>
      </c>
      <c r="U206" s="36" t="n">
        <v>5.5</v>
      </c>
      <c r="V206" s="36" t="n">
        <v>6.8</v>
      </c>
      <c r="W206" s="36" t="n">
        <v>4.5</v>
      </c>
      <c r="X206" s="36" t="s">
        <v>1730</v>
      </c>
      <c r="Y206" s="36" t="s">
        <v>1730</v>
      </c>
      <c r="Z206" s="36" t="n">
        <v>8.4</v>
      </c>
      <c r="AA206" s="36" t="n">
        <v>7.5</v>
      </c>
      <c r="AB206" s="36" t="n">
        <v>5.2</v>
      </c>
      <c r="AC206" s="36" t="n">
        <v>4.7</v>
      </c>
      <c r="AD206" s="36" t="n">
        <v>5.2</v>
      </c>
      <c r="AE206" s="36" t="n">
        <v>5.5</v>
      </c>
      <c r="AF206" s="36" t="n">
        <v>5.3</v>
      </c>
      <c r="AG206" s="36" t="n">
        <v>7.2</v>
      </c>
      <c r="AH206" s="36" t="n">
        <v>8.1</v>
      </c>
      <c r="AI206" s="36" t="n">
        <v>10</v>
      </c>
      <c r="AJ206" s="36" t="n">
        <v>8.4</v>
      </c>
      <c r="AK206" s="36" t="n">
        <v>5.6</v>
      </c>
      <c r="AL206" s="36" t="s">
        <v>1730</v>
      </c>
      <c r="AM206" s="36" t="n">
        <v>5.9</v>
      </c>
      <c r="AN206" s="36" t="n">
        <v>10</v>
      </c>
      <c r="AO206" s="36" t="n">
        <v>5.9</v>
      </c>
      <c r="AP206" s="36" t="n">
        <v>7.7</v>
      </c>
      <c r="AQ206" s="36" t="n">
        <v>7.4</v>
      </c>
      <c r="AR206" s="36" t="n">
        <v>8.300000000000001</v>
      </c>
      <c r="AS206" s="36" t="n">
        <v>5.8</v>
      </c>
      <c r="AT206" s="36" t="n">
        <v>5.4</v>
      </c>
      <c r="AU206" s="36" t="n">
        <v>7.6</v>
      </c>
      <c r="AV206" s="36" t="n">
        <v>4.4</v>
      </c>
      <c r="AW206" s="36" t="s">
        <v>1730</v>
      </c>
      <c r="AX206" s="36" t="n">
        <v>6.2</v>
      </c>
      <c r="AY206" s="36" t="n">
        <v>8.199999999999999</v>
      </c>
      <c r="AZ206" s="36" t="n">
        <v>5</v>
      </c>
      <c r="BA206" s="36" t="n">
        <v>8.4</v>
      </c>
      <c r="BB206" s="36" t="n">
        <v>6.3</v>
      </c>
      <c r="BC206" s="36" t="n">
        <v>5.7</v>
      </c>
      <c r="BD206" s="36" t="n">
        <v>8.199999999999999</v>
      </c>
      <c r="BE206" s="36" t="n">
        <v>4.7</v>
      </c>
      <c r="BF206" s="36" t="n">
        <v>5.1</v>
      </c>
      <c r="BG206" s="36" t="n">
        <v>4.4</v>
      </c>
      <c r="BH206" s="36" t="s">
        <v>1730</v>
      </c>
      <c r="BI206" s="36" t="n">
        <v>5.2</v>
      </c>
      <c r="BJ206" s="36" t="n">
        <v>6.5</v>
      </c>
      <c r="BK206" s="36" t="n">
        <v>8.800000000000001</v>
      </c>
      <c r="BL206" s="36" t="s">
        <v>1730</v>
      </c>
      <c r="BM206" s="36" t="n">
        <v>5.9</v>
      </c>
      <c r="BN206" s="36" t="s">
        <v>1730</v>
      </c>
      <c r="BO206" s="36" t="s">
        <v>1730</v>
      </c>
      <c r="BP206" s="36" t="s">
        <v>2210</v>
      </c>
      <c r="BQ206" s="36" t="s">
        <v>1815</v>
      </c>
      <c r="BR206" s="36" t="s">
        <v>2580</v>
      </c>
      <c r="BS206" s="36" t="s">
        <v>2580</v>
      </c>
      <c r="BT206" s="36" t="s">
        <v>2581</v>
      </c>
      <c r="BU206" s="36" t="s">
        <v>2582</v>
      </c>
      <c r="BV206" s="36" t="n">
        <v>6813</v>
      </c>
      <c r="BW206" s="36" t="s">
        <v>121</v>
      </c>
      <c r="BX206" s="36" t="s">
        <v>1775</v>
      </c>
      <c r="BY206" s="36" t="s">
        <v>1735</v>
      </c>
    </row>
    <row r="207" spans="1:77">
      <c r="A207" s="36" t="n">
        <v>426412</v>
      </c>
      <c r="B207" s="36" t="s">
        <v>2583</v>
      </c>
      <c r="C207" s="36" t="s">
        <v>2584</v>
      </c>
      <c r="D207" s="36">
        <f>VLOOKUP(C207,原始数据!$A$4:$B$133,2,0)</f>
        <v/>
      </c>
      <c r="E207" s="179" t="s">
        <v>1803</v>
      </c>
      <c r="F207" s="36" t="s">
        <v>1730</v>
      </c>
      <c r="G207" s="36" t="n">
        <v>10</v>
      </c>
      <c r="H207" s="36" t="n">
        <v>4.4</v>
      </c>
      <c r="I207" s="36" t="s">
        <v>1730</v>
      </c>
      <c r="J207" s="36" t="n">
        <v>4.3</v>
      </c>
      <c r="K207" s="36" t="n">
        <v>4.2</v>
      </c>
      <c r="L207" s="36" t="n">
        <v>5.8</v>
      </c>
      <c r="M207" s="36" t="n">
        <v>5.1</v>
      </c>
      <c r="N207" s="36" t="n">
        <v>4.8</v>
      </c>
      <c r="O207" s="36" t="n">
        <v>7.1</v>
      </c>
      <c r="P207" s="36" t="n">
        <v>10</v>
      </c>
      <c r="Q207" s="36" t="n">
        <v>6.9</v>
      </c>
      <c r="R207" s="36" t="n">
        <v>5.3</v>
      </c>
      <c r="S207" s="36" t="s">
        <v>1730</v>
      </c>
      <c r="T207" s="36" t="s">
        <v>1730</v>
      </c>
      <c r="U207" s="36" t="n">
        <v>3.8</v>
      </c>
      <c r="V207" s="36" t="n">
        <v>4.9</v>
      </c>
      <c r="W207" s="36" t="n">
        <v>4.4</v>
      </c>
      <c r="X207" s="36" t="s">
        <v>1730</v>
      </c>
      <c r="Y207" s="36" t="s">
        <v>1730</v>
      </c>
      <c r="Z207" s="36" t="n">
        <v>4.7</v>
      </c>
      <c r="AA207" s="36" t="n">
        <v>7.5</v>
      </c>
      <c r="AB207" s="36" t="n">
        <v>5.2</v>
      </c>
      <c r="AC207" s="36" t="n">
        <v>4</v>
      </c>
      <c r="AD207" s="36" t="n">
        <v>5.8</v>
      </c>
      <c r="AE207" s="36" t="n">
        <v>5.5</v>
      </c>
      <c r="AF207" s="36" t="n">
        <v>5.3</v>
      </c>
      <c r="AG207" s="36" t="n">
        <v>5.5</v>
      </c>
      <c r="AH207" s="36" t="n">
        <v>6.2</v>
      </c>
      <c r="AI207" s="36" t="n">
        <v>9.800000000000001</v>
      </c>
      <c r="AJ207" s="36" t="n">
        <v>6.4</v>
      </c>
      <c r="AK207" s="36" t="n">
        <v>5.6</v>
      </c>
      <c r="AL207" s="36" t="s">
        <v>1730</v>
      </c>
      <c r="AM207" s="36" t="n">
        <v>7.1</v>
      </c>
      <c r="AN207" s="36" t="n">
        <v>4.5</v>
      </c>
      <c r="AO207" s="36" t="n">
        <v>4.8</v>
      </c>
      <c r="AP207" s="36" t="n">
        <v>6.3</v>
      </c>
      <c r="AQ207" s="36" t="n">
        <v>4.8</v>
      </c>
      <c r="AR207" s="36" t="n">
        <v>6.3</v>
      </c>
      <c r="AS207" s="36" t="n">
        <v>5.3</v>
      </c>
      <c r="AT207" s="36" t="n">
        <v>5.4</v>
      </c>
      <c r="AU207" s="36" t="n">
        <v>6.1</v>
      </c>
      <c r="AV207" s="36" t="n">
        <v>1</v>
      </c>
      <c r="AW207" s="36" t="s">
        <v>1730</v>
      </c>
      <c r="AX207" s="36" t="n">
        <v>8.300000000000001</v>
      </c>
      <c r="AY207" s="36" t="n">
        <v>6.5</v>
      </c>
      <c r="AZ207" s="36" t="n">
        <v>2.6</v>
      </c>
      <c r="BA207" s="36" t="n">
        <v>7.8</v>
      </c>
      <c r="BB207" s="36" t="n">
        <v>8.5</v>
      </c>
      <c r="BC207" s="36" t="n">
        <v>5.7</v>
      </c>
      <c r="BD207" s="36" t="n">
        <v>4.4</v>
      </c>
      <c r="BE207" s="36" t="n">
        <v>6.9</v>
      </c>
      <c r="BF207" s="36" t="n">
        <v>4.9</v>
      </c>
      <c r="BG207" s="36" t="n">
        <v>5.6</v>
      </c>
      <c r="BH207" s="36" t="s">
        <v>1730</v>
      </c>
      <c r="BI207" s="36" t="n">
        <v>4.2</v>
      </c>
      <c r="BJ207" s="36" t="n">
        <v>3.1</v>
      </c>
      <c r="BK207" s="36" t="n">
        <v>6.6</v>
      </c>
      <c r="BL207" s="36" t="s">
        <v>1730</v>
      </c>
      <c r="BM207" s="36" t="n">
        <v>5</v>
      </c>
      <c r="BN207" s="36" t="s">
        <v>1730</v>
      </c>
      <c r="BO207" s="36" t="s">
        <v>1730</v>
      </c>
      <c r="BP207" s="36" t="s">
        <v>1764</v>
      </c>
      <c r="BQ207" s="36" t="s">
        <v>1739</v>
      </c>
      <c r="BR207" s="36" t="s">
        <v>2585</v>
      </c>
      <c r="BS207" s="36" t="s">
        <v>2585</v>
      </c>
      <c r="BT207" s="36" t="s">
        <v>2586</v>
      </c>
      <c r="BU207" s="36" t="s">
        <v>2587</v>
      </c>
      <c r="BV207" s="36" t="n">
        <v>5781</v>
      </c>
      <c r="BW207" s="36" t="s">
        <v>121</v>
      </c>
      <c r="BX207" s="36" t="s">
        <v>1897</v>
      </c>
      <c r="BY207" s="36" t="s">
        <v>1792</v>
      </c>
    </row>
    <row r="208" spans="1:77">
      <c r="A208" s="36" t="n">
        <v>426412</v>
      </c>
      <c r="B208" s="36" t="s">
        <v>2588</v>
      </c>
      <c r="C208" s="36" t="s">
        <v>2589</v>
      </c>
      <c r="D208" s="36">
        <f>VLOOKUP(C208,原始数据!$A$4:$B$133,2,0)</f>
        <v/>
      </c>
      <c r="E208" s="179" t="s">
        <v>1803</v>
      </c>
      <c r="F208" s="36" t="s">
        <v>1730</v>
      </c>
      <c r="G208" s="36" t="n">
        <v>10</v>
      </c>
      <c r="H208" s="36" t="n">
        <v>5.3</v>
      </c>
      <c r="I208" s="36" t="s">
        <v>1730</v>
      </c>
      <c r="J208" s="36" t="n">
        <v>3.4</v>
      </c>
      <c r="K208" s="36" t="n">
        <v>6.6</v>
      </c>
      <c r="L208" s="36" t="n">
        <v>9.300000000000001</v>
      </c>
      <c r="M208" s="36" t="n">
        <v>3.7</v>
      </c>
      <c r="N208" s="36" t="n">
        <v>4.8</v>
      </c>
      <c r="O208" s="36" t="n">
        <v>5.9</v>
      </c>
      <c r="P208" s="36" t="n">
        <v>10</v>
      </c>
      <c r="Q208" s="36" t="n">
        <v>6.9</v>
      </c>
      <c r="R208" s="36" t="n">
        <v>2.5</v>
      </c>
      <c r="S208" s="36" t="s">
        <v>1730</v>
      </c>
      <c r="T208" s="36" t="s">
        <v>1730</v>
      </c>
      <c r="U208" s="36" t="n">
        <v>2.7</v>
      </c>
      <c r="V208" s="36" t="n">
        <v>4.3</v>
      </c>
      <c r="W208" s="36" t="n">
        <v>2.2</v>
      </c>
      <c r="X208" s="36" t="s">
        <v>1730</v>
      </c>
      <c r="Y208" s="36" t="s">
        <v>1730</v>
      </c>
      <c r="Z208" s="36" t="n">
        <v>4.6</v>
      </c>
      <c r="AA208" s="36" t="n">
        <v>5.7</v>
      </c>
      <c r="AB208" s="36" t="n">
        <v>7.3</v>
      </c>
      <c r="AC208" s="36" t="n">
        <v>6.2</v>
      </c>
      <c r="AD208" s="36" t="n">
        <v>3.4</v>
      </c>
      <c r="AE208" s="36" t="n">
        <v>6.9</v>
      </c>
      <c r="AF208" s="36" t="n">
        <v>3.9</v>
      </c>
      <c r="AG208" s="36" t="n">
        <v>7.2</v>
      </c>
      <c r="AH208" s="36" t="n">
        <v>9.1</v>
      </c>
      <c r="AI208" s="36" t="n">
        <v>9.800000000000001</v>
      </c>
      <c r="AJ208" s="36" t="n">
        <v>8.4</v>
      </c>
      <c r="AK208" s="36" t="n">
        <v>5.6</v>
      </c>
      <c r="AL208" s="36" t="s">
        <v>1730</v>
      </c>
      <c r="AM208" s="36" t="n">
        <v>7.7</v>
      </c>
      <c r="AN208" s="36" t="n">
        <v>4.5</v>
      </c>
      <c r="AO208" s="36" t="n">
        <v>3</v>
      </c>
      <c r="AP208" s="36" t="n">
        <v>7.7</v>
      </c>
      <c r="AQ208" s="36" t="n">
        <v>4.4</v>
      </c>
      <c r="AR208" s="36" t="n">
        <v>6.3</v>
      </c>
      <c r="AS208" s="36" t="n">
        <v>6.1</v>
      </c>
      <c r="AT208" s="36" t="n">
        <v>8.1</v>
      </c>
      <c r="AU208" s="36" t="n">
        <v>7.3</v>
      </c>
      <c r="AV208" s="36" t="n">
        <v>1</v>
      </c>
      <c r="AW208" s="36" t="s">
        <v>1730</v>
      </c>
      <c r="AX208" s="36" t="n">
        <v>9.6</v>
      </c>
      <c r="AY208" s="36" t="n">
        <v>6.5</v>
      </c>
      <c r="AZ208" s="36" t="n">
        <v>6.2</v>
      </c>
      <c r="BA208" s="36" t="n">
        <v>10</v>
      </c>
      <c r="BB208" s="36" t="n">
        <v>9.1</v>
      </c>
      <c r="BC208" s="36" t="n">
        <v>7.5</v>
      </c>
      <c r="BD208" s="36" t="n">
        <v>2.5</v>
      </c>
      <c r="BE208" s="36" t="n">
        <v>3.3</v>
      </c>
      <c r="BF208" s="36" t="n">
        <v>8</v>
      </c>
      <c r="BG208" s="36" t="n">
        <v>5.6</v>
      </c>
      <c r="BH208" s="36" t="s">
        <v>1730</v>
      </c>
      <c r="BI208" s="36" t="n">
        <v>6.3</v>
      </c>
      <c r="BJ208" s="36" t="n">
        <v>4.8</v>
      </c>
      <c r="BK208" s="36" t="n">
        <v>9.300000000000001</v>
      </c>
      <c r="BL208" s="36" t="s">
        <v>1730</v>
      </c>
      <c r="BM208" s="36" t="n">
        <v>5.5</v>
      </c>
      <c r="BN208" s="36" t="s">
        <v>1730</v>
      </c>
      <c r="BO208" s="36" t="s">
        <v>1730</v>
      </c>
      <c r="BP208" s="36" t="s">
        <v>1770</v>
      </c>
      <c r="BQ208" s="36" t="s">
        <v>2182</v>
      </c>
      <c r="BR208" s="36" t="s">
        <v>2590</v>
      </c>
      <c r="BS208" s="36" t="s">
        <v>2590</v>
      </c>
      <c r="BT208" s="36" t="s">
        <v>2591</v>
      </c>
      <c r="BU208" s="36" t="s">
        <v>2592</v>
      </c>
      <c r="BV208" s="36" t="n">
        <v>4282</v>
      </c>
      <c r="BW208" s="36" t="s">
        <v>121</v>
      </c>
      <c r="BX208" s="36" t="s">
        <v>1797</v>
      </c>
      <c r="BY208" s="36" t="s">
        <v>1798</v>
      </c>
    </row>
    <row r="209" spans="1:77">
      <c r="A209" s="36" t="n">
        <v>426412</v>
      </c>
      <c r="B209" s="36" t="s">
        <v>2593</v>
      </c>
      <c r="C209" s="36" t="s">
        <v>2594</v>
      </c>
      <c r="D209" s="36">
        <f>VLOOKUP(C209,原始数据!$A$4:$B$133,2,0)</f>
        <v/>
      </c>
      <c r="E209" s="179" t="s">
        <v>1880</v>
      </c>
      <c r="F209" s="36" t="s">
        <v>1730</v>
      </c>
      <c r="G209" s="36" t="n">
        <v>10</v>
      </c>
      <c r="H209" s="36" t="n">
        <v>6.2</v>
      </c>
      <c r="I209" s="36" t="s">
        <v>1730</v>
      </c>
      <c r="J209" s="36" t="n">
        <v>8.9</v>
      </c>
      <c r="K209" s="36" t="n">
        <v>4.8</v>
      </c>
      <c r="L209" s="36" t="n">
        <v>5.8</v>
      </c>
      <c r="M209" s="36" t="n">
        <v>3.7</v>
      </c>
      <c r="N209" s="36" t="n">
        <v>4.8</v>
      </c>
      <c r="O209" s="36" t="n">
        <v>5.9</v>
      </c>
      <c r="P209" s="36" t="n">
        <v>10</v>
      </c>
      <c r="Q209" s="36" t="n">
        <v>8.699999999999999</v>
      </c>
      <c r="R209" s="36" t="n">
        <v>7.2</v>
      </c>
      <c r="S209" s="36" t="s">
        <v>1730</v>
      </c>
      <c r="T209" s="36" t="s">
        <v>1730</v>
      </c>
      <c r="U209" s="36" t="n">
        <v>6.4</v>
      </c>
      <c r="V209" s="36" t="n">
        <v>5.6</v>
      </c>
      <c r="W209" s="36" t="n">
        <v>7.3</v>
      </c>
      <c r="X209" s="36" t="s">
        <v>1730</v>
      </c>
      <c r="Y209" s="36" t="s">
        <v>1730</v>
      </c>
      <c r="Z209" s="36" t="n">
        <v>7.5</v>
      </c>
      <c r="AA209" s="36" t="n">
        <v>5.7</v>
      </c>
      <c r="AB209" s="36" t="n">
        <v>6.6</v>
      </c>
      <c r="AC209" s="36" t="n">
        <v>8.1</v>
      </c>
      <c r="AD209" s="36" t="n">
        <v>5.2</v>
      </c>
      <c r="AE209" s="36" t="n">
        <v>4.9</v>
      </c>
      <c r="AF209" s="36" t="n">
        <v>3.9</v>
      </c>
      <c r="AG209" s="36" t="n">
        <v>8.800000000000001</v>
      </c>
      <c r="AH209" s="36" t="n">
        <v>9.1</v>
      </c>
      <c r="AI209" s="36" t="n">
        <v>10</v>
      </c>
      <c r="AJ209" s="36" t="n">
        <v>8.4</v>
      </c>
      <c r="AK209" s="36" t="n">
        <v>4.4</v>
      </c>
      <c r="AL209" s="36" t="s">
        <v>1730</v>
      </c>
      <c r="AM209" s="36" t="n">
        <v>5.4</v>
      </c>
      <c r="AN209" s="36" t="n">
        <v>6.5</v>
      </c>
      <c r="AO209" s="36" t="n">
        <v>7.1</v>
      </c>
      <c r="AP209" s="36" t="n">
        <v>6.8</v>
      </c>
      <c r="AQ209" s="36" t="n">
        <v>5.4</v>
      </c>
      <c r="AR209" s="36" t="n">
        <v>6.3</v>
      </c>
      <c r="AS209" s="36" t="n">
        <v>5.9</v>
      </c>
      <c r="AT209" s="36" t="n">
        <v>6.8</v>
      </c>
      <c r="AU209" s="36" t="n">
        <v>8.300000000000001</v>
      </c>
      <c r="AV209" s="36" t="n">
        <v>5.5</v>
      </c>
      <c r="AW209" s="36" t="s">
        <v>1730</v>
      </c>
      <c r="AX209" s="36" t="n">
        <v>9</v>
      </c>
      <c r="AY209" s="36" t="n">
        <v>4.8</v>
      </c>
      <c r="AZ209" s="36" t="n">
        <v>7.4</v>
      </c>
      <c r="BA209" s="36" t="n">
        <v>8.9</v>
      </c>
      <c r="BB209" s="36" t="n">
        <v>8</v>
      </c>
      <c r="BC209" s="36" t="n">
        <v>7.5</v>
      </c>
      <c r="BD209" s="36" t="n">
        <v>8.199999999999999</v>
      </c>
      <c r="BE209" s="36" t="n">
        <v>6.2</v>
      </c>
      <c r="BF209" s="36" t="n">
        <v>6.6</v>
      </c>
      <c r="BG209" s="36" t="n">
        <v>6.2</v>
      </c>
      <c r="BH209" s="36" t="s">
        <v>1730</v>
      </c>
      <c r="BI209" s="36" t="n">
        <v>8</v>
      </c>
      <c r="BJ209" s="36" t="n">
        <v>4.8</v>
      </c>
      <c r="BK209" s="36" t="n">
        <v>7.5</v>
      </c>
      <c r="BL209" s="36" t="s">
        <v>1730</v>
      </c>
      <c r="BM209" s="36" t="n">
        <v>5.7</v>
      </c>
      <c r="BN209" s="36" t="s">
        <v>1730</v>
      </c>
      <c r="BO209" s="36" t="s">
        <v>1730</v>
      </c>
      <c r="BP209" s="36" t="s">
        <v>1770</v>
      </c>
      <c r="BQ209" s="36" t="s">
        <v>2184</v>
      </c>
      <c r="BR209" s="36" t="s">
        <v>2595</v>
      </c>
      <c r="BS209" s="36" t="s">
        <v>2595</v>
      </c>
      <c r="BT209" s="36" t="s">
        <v>2596</v>
      </c>
      <c r="BU209" s="36" t="s">
        <v>2597</v>
      </c>
      <c r="BV209" s="36" t="n">
        <v>4747</v>
      </c>
      <c r="BW209" s="36" t="s">
        <v>121</v>
      </c>
      <c r="BX209" s="36" t="s">
        <v>1775</v>
      </c>
      <c r="BY209" s="36" t="s">
        <v>1798</v>
      </c>
    </row>
    <row r="210" spans="1:77">
      <c r="A210" s="36" t="n">
        <v>426412</v>
      </c>
      <c r="B210" s="36" t="s">
        <v>2598</v>
      </c>
      <c r="C210" s="36" t="s">
        <v>2599</v>
      </c>
      <c r="D210" s="36">
        <f>VLOOKUP(C210,原始数据!$A$4:$B$133,2,0)</f>
        <v/>
      </c>
      <c r="E210" s="179" t="s">
        <v>1755</v>
      </c>
      <c r="F210" s="36" t="s">
        <v>1730</v>
      </c>
      <c r="G210" s="36" t="n">
        <v>10</v>
      </c>
      <c r="H210" s="36" t="n">
        <v>9.1</v>
      </c>
      <c r="I210" s="36" t="s">
        <v>1730</v>
      </c>
      <c r="J210" s="36" t="n">
        <v>7.1</v>
      </c>
      <c r="K210" s="36" t="n">
        <v>6.6</v>
      </c>
      <c r="L210" s="36" t="n">
        <v>5.8</v>
      </c>
      <c r="M210" s="36" t="n">
        <v>5.1</v>
      </c>
      <c r="N210" s="36" t="n">
        <v>4.8</v>
      </c>
      <c r="O210" s="36" t="n">
        <v>6.5</v>
      </c>
      <c r="P210" s="36" t="n">
        <v>10</v>
      </c>
      <c r="Q210" s="36" t="n">
        <v>8.699999999999999</v>
      </c>
      <c r="R210" s="36" t="n">
        <v>7.2</v>
      </c>
      <c r="S210" s="36" t="s">
        <v>1730</v>
      </c>
      <c r="T210" s="36" t="s">
        <v>1730</v>
      </c>
      <c r="U210" s="36" t="n">
        <v>5.1</v>
      </c>
      <c r="V210" s="36" t="n">
        <v>6.2</v>
      </c>
      <c r="W210" s="36" t="n">
        <v>5.7</v>
      </c>
      <c r="X210" s="36" t="s">
        <v>1730</v>
      </c>
      <c r="Y210" s="36" t="s">
        <v>1730</v>
      </c>
      <c r="Z210" s="36" t="n">
        <v>7.4</v>
      </c>
      <c r="AA210" s="36" t="n">
        <v>5.7</v>
      </c>
      <c r="AB210" s="36" t="n">
        <v>5.9</v>
      </c>
      <c r="AC210" s="36" t="n">
        <v>6.1</v>
      </c>
      <c r="AD210" s="36" t="n">
        <v>6.4</v>
      </c>
      <c r="AE210" s="36" t="n">
        <v>5.5</v>
      </c>
      <c r="AF210" s="36" t="n">
        <v>3.9</v>
      </c>
      <c r="AG210" s="36" t="n">
        <v>7.2</v>
      </c>
      <c r="AH210" s="36" t="n">
        <v>6.2</v>
      </c>
      <c r="AI210" s="36" t="n">
        <v>9.800000000000001</v>
      </c>
      <c r="AJ210" s="36" t="n">
        <v>8.4</v>
      </c>
      <c r="AK210" s="36" t="n">
        <v>4.4</v>
      </c>
      <c r="AL210" s="36" t="s">
        <v>1730</v>
      </c>
      <c r="AM210" s="36" t="n">
        <v>5.9</v>
      </c>
      <c r="AN210" s="36" t="n">
        <v>4.5</v>
      </c>
      <c r="AO210" s="36" t="n">
        <v>5.9</v>
      </c>
      <c r="AP210" s="36" t="n">
        <v>7.7</v>
      </c>
      <c r="AQ210" s="36" t="n">
        <v>5</v>
      </c>
      <c r="AR210" s="36" t="n">
        <v>4.4</v>
      </c>
      <c r="AS210" s="36" t="n">
        <v>6.1</v>
      </c>
      <c r="AT210" s="36" t="n">
        <v>6.8</v>
      </c>
      <c r="AU210" s="36" t="n">
        <v>8.9</v>
      </c>
      <c r="AV210" s="36" t="n">
        <v>2.6</v>
      </c>
      <c r="AW210" s="36" t="s">
        <v>1730</v>
      </c>
      <c r="AX210" s="36" t="n">
        <v>7.4</v>
      </c>
      <c r="AY210" s="36" t="n">
        <v>6.5</v>
      </c>
      <c r="AZ210" s="36" t="n">
        <v>6.2</v>
      </c>
      <c r="BA210" s="36" t="n">
        <v>8.4</v>
      </c>
      <c r="BB210" s="36" t="n">
        <v>7.4</v>
      </c>
      <c r="BC210" s="36" t="n">
        <v>9.199999999999999</v>
      </c>
      <c r="BD210" s="36" t="n">
        <v>6.3</v>
      </c>
      <c r="BE210" s="36" t="n">
        <v>5.5</v>
      </c>
      <c r="BF210" s="36" t="n">
        <v>6.1</v>
      </c>
      <c r="BG210" s="36" t="n">
        <v>5</v>
      </c>
      <c r="BH210" s="36" t="s">
        <v>1730</v>
      </c>
      <c r="BI210" s="36" t="n">
        <v>7.4</v>
      </c>
      <c r="BJ210" s="36" t="n">
        <v>4.8</v>
      </c>
      <c r="BK210" s="36" t="n">
        <v>7.6</v>
      </c>
      <c r="BL210" s="36" t="s">
        <v>1730</v>
      </c>
      <c r="BM210" s="36" t="n">
        <v>6.6</v>
      </c>
      <c r="BN210" s="36" t="s">
        <v>1730</v>
      </c>
      <c r="BO210" s="36" t="s">
        <v>1730</v>
      </c>
      <c r="BP210" s="36" t="s">
        <v>2222</v>
      </c>
      <c r="BQ210" s="36" t="s">
        <v>1775</v>
      </c>
      <c r="BR210" s="36" t="s">
        <v>2600</v>
      </c>
      <c r="BS210" s="36" t="s">
        <v>2600</v>
      </c>
      <c r="BT210" s="36" t="s">
        <v>2601</v>
      </c>
      <c r="BU210" s="36" t="s">
        <v>2602</v>
      </c>
      <c r="BV210" s="36" t="n">
        <v>4336</v>
      </c>
      <c r="BW210" s="36" t="s">
        <v>121</v>
      </c>
      <c r="BX210" s="36" t="s">
        <v>1734</v>
      </c>
      <c r="BY210" s="36" t="s">
        <v>1905</v>
      </c>
    </row>
    <row r="211" spans="1:77">
      <c r="A211" s="36" t="n">
        <v>426412</v>
      </c>
      <c r="B211" s="36" t="s">
        <v>2603</v>
      </c>
      <c r="C211" s="36" t="s">
        <v>2604</v>
      </c>
      <c r="D211" s="36">
        <f>VLOOKUP(C211,原始数据!$A$4:$B$133,2,0)</f>
        <v/>
      </c>
      <c r="E211" s="179" t="s">
        <v>1793</v>
      </c>
      <c r="F211" s="36" t="s">
        <v>1730</v>
      </c>
      <c r="G211" s="36" t="n">
        <v>10</v>
      </c>
      <c r="H211" s="36" t="n">
        <v>5.3</v>
      </c>
      <c r="I211" s="36" t="s">
        <v>1730</v>
      </c>
      <c r="J211" s="36" t="n">
        <v>7.1</v>
      </c>
      <c r="K211" s="36" t="n">
        <v>2.5</v>
      </c>
      <c r="L211" s="36" t="n">
        <v>4</v>
      </c>
      <c r="M211" s="36" t="n">
        <v>4.4</v>
      </c>
      <c r="N211" s="36" t="n">
        <v>6.6</v>
      </c>
      <c r="O211" s="36" t="n">
        <v>5.9</v>
      </c>
      <c r="P211" s="36" t="n">
        <v>10</v>
      </c>
      <c r="Q211" s="36" t="n">
        <v>8.699999999999999</v>
      </c>
      <c r="R211" s="36" t="n">
        <v>1.6</v>
      </c>
      <c r="S211" s="36" t="s">
        <v>1730</v>
      </c>
      <c r="T211" s="36" t="s">
        <v>1730</v>
      </c>
      <c r="U211" s="36" t="n">
        <v>4.5</v>
      </c>
      <c r="V211" s="36" t="n">
        <v>6.8</v>
      </c>
      <c r="W211" s="36" t="n">
        <v>6.9</v>
      </c>
      <c r="X211" s="36" t="s">
        <v>1730</v>
      </c>
      <c r="Y211" s="36" t="s">
        <v>1730</v>
      </c>
      <c r="Z211" s="36" t="n">
        <v>7.4</v>
      </c>
      <c r="AA211" s="36" t="n">
        <v>4</v>
      </c>
      <c r="AB211" s="36" t="n">
        <v>5.2</v>
      </c>
      <c r="AC211" s="36" t="n">
        <v>7.9</v>
      </c>
      <c r="AD211" s="36" t="n">
        <v>6.4</v>
      </c>
      <c r="AE211" s="36" t="n">
        <v>6.9</v>
      </c>
      <c r="AF211" s="36" t="n">
        <v>6.6</v>
      </c>
      <c r="AG211" s="36" t="n">
        <v>5.5</v>
      </c>
      <c r="AH211" s="36" t="n">
        <v>8.1</v>
      </c>
      <c r="AI211" s="36" t="n">
        <v>10</v>
      </c>
      <c r="AJ211" s="36" t="n">
        <v>6.4</v>
      </c>
      <c r="AK211" s="36" t="n">
        <v>4.4</v>
      </c>
      <c r="AL211" s="36" t="s">
        <v>1730</v>
      </c>
      <c r="AM211" s="36" t="n">
        <v>5.9</v>
      </c>
      <c r="AN211" s="36" t="n">
        <v>6.5</v>
      </c>
      <c r="AO211" s="36" t="n">
        <v>5.4</v>
      </c>
      <c r="AP211" s="36" t="n">
        <v>3.6</v>
      </c>
      <c r="AQ211" s="36" t="n">
        <v>7</v>
      </c>
      <c r="AR211" s="36" t="n">
        <v>6.3</v>
      </c>
      <c r="AS211" s="36" t="n">
        <v>5.6</v>
      </c>
      <c r="AT211" s="36" t="n">
        <v>7.4</v>
      </c>
      <c r="AU211" s="36" t="n">
        <v>8</v>
      </c>
      <c r="AV211" s="36" t="n">
        <v>7.2</v>
      </c>
      <c r="AW211" s="36" t="s">
        <v>1730</v>
      </c>
      <c r="AX211" s="36" t="n">
        <v>7.8</v>
      </c>
      <c r="AY211" s="36" t="n">
        <v>6.5</v>
      </c>
      <c r="AZ211" s="36" t="n">
        <v>6.2</v>
      </c>
      <c r="BA211" s="36" t="n">
        <v>7.8</v>
      </c>
      <c r="BB211" s="36" t="n">
        <v>6.9</v>
      </c>
      <c r="BC211" s="36" t="n">
        <v>7.5</v>
      </c>
      <c r="BD211" s="36" t="n">
        <v>6.3</v>
      </c>
      <c r="BE211" s="36" t="n">
        <v>6.9</v>
      </c>
      <c r="BF211" s="36" t="n">
        <v>6.9</v>
      </c>
      <c r="BG211" s="36" t="n">
        <v>6.7</v>
      </c>
      <c r="BH211" s="36" t="s">
        <v>1730</v>
      </c>
      <c r="BI211" s="36" t="n">
        <v>5.8</v>
      </c>
      <c r="BJ211" s="36" t="n">
        <v>6.5</v>
      </c>
      <c r="BK211" s="36" t="n">
        <v>6.6</v>
      </c>
      <c r="BL211" s="36" t="s">
        <v>1730</v>
      </c>
      <c r="BM211" s="36" t="n">
        <v>5.4</v>
      </c>
      <c r="BN211" s="36" t="s">
        <v>1730</v>
      </c>
      <c r="BO211" s="36" t="s">
        <v>1730</v>
      </c>
      <c r="BP211" s="36" t="s">
        <v>1770</v>
      </c>
      <c r="BQ211" s="36" t="s">
        <v>2182</v>
      </c>
      <c r="BR211" s="36" t="s">
        <v>2605</v>
      </c>
      <c r="BS211" s="36" t="s">
        <v>2605</v>
      </c>
      <c r="BT211" s="36" t="s">
        <v>2606</v>
      </c>
      <c r="BU211" s="36" t="s">
        <v>2607</v>
      </c>
      <c r="BV211" s="36" t="n">
        <v>5436</v>
      </c>
      <c r="BW211" s="36" t="s">
        <v>121</v>
      </c>
      <c r="BX211" s="36" t="s">
        <v>1815</v>
      </c>
      <c r="BY211" s="36" t="s">
        <v>1735</v>
      </c>
    </row>
    <row r="212" spans="1:77">
      <c r="A212" s="36" t="n">
        <v>426412</v>
      </c>
      <c r="B212" s="36" t="s">
        <v>2608</v>
      </c>
      <c r="C212" s="36" t="s">
        <v>2609</v>
      </c>
      <c r="D212" s="36">
        <f>VLOOKUP(C212,原始数据!$A$4:$B$133,2,0)</f>
        <v/>
      </c>
      <c r="E212" s="179" t="s">
        <v>1843</v>
      </c>
      <c r="F212" s="36" t="s">
        <v>1730</v>
      </c>
      <c r="G212" s="36" t="n">
        <v>8.5</v>
      </c>
      <c r="H212" s="36" t="n">
        <v>6.2</v>
      </c>
      <c r="I212" s="36" t="s">
        <v>1730</v>
      </c>
      <c r="J212" s="36" t="n">
        <v>8</v>
      </c>
      <c r="K212" s="36" t="n">
        <v>4.2</v>
      </c>
      <c r="L212" s="36" t="n">
        <v>5.8</v>
      </c>
      <c r="M212" s="36" t="n">
        <v>1.5</v>
      </c>
      <c r="N212" s="36" t="n">
        <v>4.8</v>
      </c>
      <c r="O212" s="36" t="n">
        <v>7.7</v>
      </c>
      <c r="P212" s="36" t="n">
        <v>10</v>
      </c>
      <c r="Q212" s="36" t="n">
        <v>3.2</v>
      </c>
      <c r="R212" s="36" t="n">
        <v>6.2</v>
      </c>
      <c r="S212" s="36" t="s">
        <v>1730</v>
      </c>
      <c r="T212" s="36" t="s">
        <v>1730</v>
      </c>
      <c r="U212" s="36" t="n">
        <v>4.9</v>
      </c>
      <c r="V212" s="36" t="n">
        <v>6.8</v>
      </c>
      <c r="W212" s="36" t="n">
        <v>6.9</v>
      </c>
      <c r="X212" s="36" t="s">
        <v>1730</v>
      </c>
      <c r="Y212" s="36" t="s">
        <v>1730</v>
      </c>
      <c r="Z212" s="36" t="n">
        <v>6.6</v>
      </c>
      <c r="AA212" s="36" t="n">
        <v>5.7</v>
      </c>
      <c r="AB212" s="36" t="n">
        <v>5.9</v>
      </c>
      <c r="AC212" s="36" t="n">
        <v>7.7</v>
      </c>
      <c r="AD212" s="36" t="n">
        <v>3.4</v>
      </c>
      <c r="AE212" s="36" t="n">
        <v>2.8</v>
      </c>
      <c r="AF212" s="36" t="n">
        <v>5.3</v>
      </c>
      <c r="AG212" s="36" t="n">
        <v>3.8</v>
      </c>
      <c r="AH212" s="36" t="n">
        <v>9.1</v>
      </c>
      <c r="AI212" s="36" t="n">
        <v>10</v>
      </c>
      <c r="AJ212" s="36" t="n">
        <v>8.4</v>
      </c>
      <c r="AK212" s="36" t="n">
        <v>6.8</v>
      </c>
      <c r="AL212" s="36" t="s">
        <v>1730</v>
      </c>
      <c r="AM212" s="36" t="n">
        <v>5.4</v>
      </c>
      <c r="AN212" s="36" t="n">
        <v>8.5</v>
      </c>
      <c r="AO212" s="36" t="n">
        <v>5.9</v>
      </c>
      <c r="AP212" s="36" t="n">
        <v>6.4</v>
      </c>
      <c r="AQ212" s="36" t="n">
        <v>3.5</v>
      </c>
      <c r="AR212" s="36" t="n">
        <v>6.3</v>
      </c>
      <c r="AS212" s="36" t="n">
        <v>1.4</v>
      </c>
      <c r="AT212" s="36" t="n">
        <v>8.1</v>
      </c>
      <c r="AU212" s="36" t="n">
        <v>5.4</v>
      </c>
      <c r="AV212" s="36" t="n">
        <v>3.8</v>
      </c>
      <c r="AW212" s="36" t="s">
        <v>1730</v>
      </c>
      <c r="AX212" s="36" t="n">
        <v>9.6</v>
      </c>
      <c r="AY212" s="36" t="n">
        <v>10</v>
      </c>
      <c r="AZ212" s="36" t="n">
        <v>7.4</v>
      </c>
      <c r="BA212" s="36" t="n">
        <v>8.4</v>
      </c>
      <c r="BB212" s="36" t="n">
        <v>7.4</v>
      </c>
      <c r="BC212" s="36" t="n">
        <v>5.7</v>
      </c>
      <c r="BD212" s="36" t="n">
        <v>8.199999999999999</v>
      </c>
      <c r="BE212" s="36" t="n">
        <v>7.6</v>
      </c>
      <c r="BF212" s="36" t="n">
        <v>7.3</v>
      </c>
      <c r="BG212" s="36" t="n">
        <v>6.2</v>
      </c>
      <c r="BH212" s="36" t="s">
        <v>1730</v>
      </c>
      <c r="BI212" s="36" t="n">
        <v>3.1</v>
      </c>
      <c r="BJ212" s="36" t="n">
        <v>3.1</v>
      </c>
      <c r="BK212" s="36" t="n">
        <v>7.9</v>
      </c>
      <c r="BL212" s="36" t="s">
        <v>1730</v>
      </c>
      <c r="BM212" s="36" t="n">
        <v>6.9</v>
      </c>
      <c r="BN212" s="36" t="s">
        <v>1730</v>
      </c>
      <c r="BO212" s="36" t="s">
        <v>1730</v>
      </c>
      <c r="BP212" s="36" t="s">
        <v>2222</v>
      </c>
      <c r="BQ212" s="36" t="s">
        <v>2186</v>
      </c>
      <c r="BR212" s="36" t="s">
        <v>2610</v>
      </c>
      <c r="BS212" s="36" t="s">
        <v>2610</v>
      </c>
      <c r="BT212" s="36" t="s">
        <v>2611</v>
      </c>
      <c r="BU212" s="36" t="s">
        <v>2612</v>
      </c>
      <c r="BV212" s="36" t="n">
        <v>4677</v>
      </c>
      <c r="BW212" s="36" t="s">
        <v>121</v>
      </c>
      <c r="BX212" s="36" t="s">
        <v>1897</v>
      </c>
      <c r="BY212" s="36" t="s">
        <v>1783</v>
      </c>
    </row>
    <row r="213" spans="1:77">
      <c r="A213" s="36" t="n">
        <v>426412</v>
      </c>
      <c r="B213" s="36" t="s">
        <v>2613</v>
      </c>
      <c r="C213" s="36" t="s">
        <v>2614</v>
      </c>
      <c r="D213" s="36">
        <f>VLOOKUP(C213,原始数据!$A$4:$B$133,2,0)</f>
        <v/>
      </c>
      <c r="E213" s="179" t="s">
        <v>1793</v>
      </c>
      <c r="F213" s="36" t="s">
        <v>1730</v>
      </c>
      <c r="G213" s="36" t="n">
        <v>10</v>
      </c>
      <c r="H213" s="36" t="n">
        <v>4.4</v>
      </c>
      <c r="I213" s="36" t="s">
        <v>1730</v>
      </c>
      <c r="J213" s="36" t="n">
        <v>4.3</v>
      </c>
      <c r="K213" s="36" t="n">
        <v>1.9</v>
      </c>
      <c r="L213" s="36" t="n">
        <v>4</v>
      </c>
      <c r="M213" s="36" t="n">
        <v>6.6</v>
      </c>
      <c r="N213" s="36" t="n">
        <v>8.4</v>
      </c>
      <c r="O213" s="36" t="n">
        <v>7.1</v>
      </c>
      <c r="P213" s="36" t="n">
        <v>10</v>
      </c>
      <c r="Q213" s="36" t="n">
        <v>3.2</v>
      </c>
      <c r="R213" s="36" t="n">
        <v>4.4</v>
      </c>
      <c r="S213" s="36" t="s">
        <v>1730</v>
      </c>
      <c r="T213" s="36" t="s">
        <v>1730</v>
      </c>
      <c r="U213" s="36" t="n">
        <v>5.2</v>
      </c>
      <c r="V213" s="36" t="n">
        <v>7.5</v>
      </c>
      <c r="W213" s="36" t="n">
        <v>5.2</v>
      </c>
      <c r="X213" s="36" t="s">
        <v>1730</v>
      </c>
      <c r="Y213" s="36" t="s">
        <v>1730</v>
      </c>
      <c r="Z213" s="36" t="n">
        <v>8.4</v>
      </c>
      <c r="AA213" s="36" t="n">
        <v>5.7</v>
      </c>
      <c r="AB213" s="36" t="n">
        <v>6.6</v>
      </c>
      <c r="AC213" s="36" t="n">
        <v>5.7</v>
      </c>
      <c r="AD213" s="36" t="n">
        <v>6.4</v>
      </c>
      <c r="AE213" s="36" t="n">
        <v>6.9</v>
      </c>
      <c r="AF213" s="36" t="n">
        <v>3.9</v>
      </c>
      <c r="AG213" s="36" t="n">
        <v>7.2</v>
      </c>
      <c r="AH213" s="36" t="n">
        <v>5.3</v>
      </c>
      <c r="AI213" s="36" t="n">
        <v>10</v>
      </c>
      <c r="AJ213" s="36" t="n">
        <v>6.4</v>
      </c>
      <c r="AK213" s="36" t="n">
        <v>5.6</v>
      </c>
      <c r="AL213" s="36" t="s">
        <v>1730</v>
      </c>
      <c r="AM213" s="36" t="n">
        <v>7.7</v>
      </c>
      <c r="AN213" s="36" t="n">
        <v>8.5</v>
      </c>
      <c r="AO213" s="36" t="n">
        <v>7.7</v>
      </c>
      <c r="AP213" s="36" t="n">
        <v>4.2</v>
      </c>
      <c r="AQ213" s="36" t="n">
        <v>6.2</v>
      </c>
      <c r="AR213" s="36" t="n">
        <v>8.300000000000001</v>
      </c>
      <c r="AS213" s="36" t="n">
        <v>7.5</v>
      </c>
      <c r="AT213" s="36" t="n">
        <v>8.1</v>
      </c>
      <c r="AU213" s="36" t="n">
        <v>6.5</v>
      </c>
      <c r="AV213" s="36" t="n">
        <v>3.8</v>
      </c>
      <c r="AW213" s="36" t="s">
        <v>1730</v>
      </c>
      <c r="AX213" s="36" t="n">
        <v>8.5</v>
      </c>
      <c r="AY213" s="36" t="n">
        <v>8.199999999999999</v>
      </c>
      <c r="AZ213" s="36" t="n">
        <v>5</v>
      </c>
      <c r="BA213" s="36" t="n">
        <v>10</v>
      </c>
      <c r="BB213" s="36" t="n">
        <v>9.699999999999999</v>
      </c>
      <c r="BC213" s="36" t="n">
        <v>5.7</v>
      </c>
      <c r="BD213" s="36" t="n">
        <v>8.199999999999999</v>
      </c>
      <c r="BE213" s="36" t="n">
        <v>6.9</v>
      </c>
      <c r="BF213" s="36" t="n">
        <v>6.9</v>
      </c>
      <c r="BG213" s="36" t="n">
        <v>6.7</v>
      </c>
      <c r="BH213" s="36" t="s">
        <v>1730</v>
      </c>
      <c r="BI213" s="36" t="n">
        <v>6.9</v>
      </c>
      <c r="BJ213" s="36" t="n">
        <v>3.1</v>
      </c>
      <c r="BK213" s="36" t="n">
        <v>8.199999999999999</v>
      </c>
      <c r="BL213" s="36" t="s">
        <v>1730</v>
      </c>
      <c r="BM213" s="36" t="n">
        <v>5.6</v>
      </c>
      <c r="BN213" s="36" t="s">
        <v>1730</v>
      </c>
      <c r="BO213" s="36" t="s">
        <v>1730</v>
      </c>
      <c r="BP213" s="36" t="s">
        <v>2210</v>
      </c>
      <c r="BQ213" s="36" t="s">
        <v>1775</v>
      </c>
      <c r="BR213" s="36" t="s">
        <v>2615</v>
      </c>
      <c r="BS213" s="36" t="s">
        <v>2615</v>
      </c>
      <c r="BT213" s="36" t="s">
        <v>2616</v>
      </c>
      <c r="BU213" s="36" t="s">
        <v>2617</v>
      </c>
      <c r="BV213" s="36" t="n">
        <v>5044</v>
      </c>
      <c r="BW213" s="36" t="s">
        <v>121</v>
      </c>
      <c r="BX213" s="36" t="s">
        <v>1815</v>
      </c>
      <c r="BY213" s="36" t="s">
        <v>1750</v>
      </c>
    </row>
    <row r="214" spans="1:77">
      <c r="A214" s="36" t="n">
        <v>426412</v>
      </c>
      <c r="B214" s="36" t="s">
        <v>2618</v>
      </c>
      <c r="C214" s="36" t="s">
        <v>2619</v>
      </c>
      <c r="D214" s="36">
        <f>VLOOKUP(C214,原始数据!$A$4:$B$133,2,0)</f>
        <v/>
      </c>
      <c r="E214" s="179" t="s">
        <v>2046</v>
      </c>
      <c r="F214" s="36" t="s">
        <v>1730</v>
      </c>
      <c r="G214" s="36" t="n">
        <v>8.5</v>
      </c>
      <c r="H214" s="36" t="n">
        <v>7.2</v>
      </c>
      <c r="I214" s="36" t="s">
        <v>1730</v>
      </c>
      <c r="J214" s="36" t="n">
        <v>7.1</v>
      </c>
      <c r="K214" s="36" t="n">
        <v>7.2</v>
      </c>
      <c r="L214" s="36" t="n">
        <v>5.8</v>
      </c>
      <c r="M214" s="36" t="n">
        <v>3</v>
      </c>
      <c r="N214" s="36" t="n">
        <v>4.8</v>
      </c>
      <c r="O214" s="36" t="n">
        <v>5.9</v>
      </c>
      <c r="P214" s="36" t="n">
        <v>10</v>
      </c>
      <c r="Q214" s="36" t="n">
        <v>5</v>
      </c>
      <c r="R214" s="36" t="n">
        <v>6.2</v>
      </c>
      <c r="S214" s="36" t="s">
        <v>1730</v>
      </c>
      <c r="T214" s="36" t="s">
        <v>1730</v>
      </c>
      <c r="U214" s="36" t="n">
        <v>3.7</v>
      </c>
      <c r="V214" s="36" t="n">
        <v>4.9</v>
      </c>
      <c r="W214" s="36" t="n">
        <v>4.8</v>
      </c>
      <c r="X214" s="36" t="s">
        <v>1730</v>
      </c>
      <c r="Y214" s="36" t="s">
        <v>1730</v>
      </c>
      <c r="Z214" s="36" t="n">
        <v>7.5</v>
      </c>
      <c r="AA214" s="36" t="n">
        <v>5.7</v>
      </c>
      <c r="AB214" s="36" t="n">
        <v>5.9</v>
      </c>
      <c r="AC214" s="36" t="n">
        <v>7.1</v>
      </c>
      <c r="AD214" s="36" t="n">
        <v>5.2</v>
      </c>
      <c r="AE214" s="36" t="n">
        <v>6.2</v>
      </c>
      <c r="AF214" s="36" t="n">
        <v>3.9</v>
      </c>
      <c r="AG214" s="36" t="n">
        <v>5.5</v>
      </c>
      <c r="AH214" s="36" t="n">
        <v>9.1</v>
      </c>
      <c r="AI214" s="36" t="n">
        <v>10</v>
      </c>
      <c r="AJ214" s="36" t="n">
        <v>6.4</v>
      </c>
      <c r="AK214" s="36" t="n">
        <v>6.8</v>
      </c>
      <c r="AL214" s="36" t="s">
        <v>1730</v>
      </c>
      <c r="AM214" s="36" t="n">
        <v>5.4</v>
      </c>
      <c r="AN214" s="36" t="n">
        <v>8.5</v>
      </c>
      <c r="AO214" s="36" t="n">
        <v>4.2</v>
      </c>
      <c r="AP214" s="36" t="n">
        <v>7</v>
      </c>
      <c r="AQ214" s="36" t="n">
        <v>5.4</v>
      </c>
      <c r="AR214" s="36" t="n">
        <v>6.3</v>
      </c>
      <c r="AS214" s="36" t="n">
        <v>4.6</v>
      </c>
      <c r="AT214" s="36" t="n">
        <v>6.1</v>
      </c>
      <c r="AU214" s="36" t="n">
        <v>4.4</v>
      </c>
      <c r="AV214" s="36" t="n">
        <v>1.5</v>
      </c>
      <c r="AW214" s="36" t="s">
        <v>1730</v>
      </c>
      <c r="AX214" s="36" t="n">
        <v>8.6</v>
      </c>
      <c r="AY214" s="36" t="n">
        <v>4.8</v>
      </c>
      <c r="AZ214" s="36" t="n">
        <v>7.4</v>
      </c>
      <c r="BA214" s="36" t="n">
        <v>8.9</v>
      </c>
      <c r="BB214" s="36" t="n">
        <v>7.4</v>
      </c>
      <c r="BC214" s="36" t="n">
        <v>7.5</v>
      </c>
      <c r="BD214" s="36" t="n">
        <v>8.199999999999999</v>
      </c>
      <c r="BE214" s="36" t="n">
        <v>4</v>
      </c>
      <c r="BF214" s="36" t="n">
        <v>6.1</v>
      </c>
      <c r="BG214" s="36" t="n">
        <v>5.6</v>
      </c>
      <c r="BH214" s="36" t="s">
        <v>1730</v>
      </c>
      <c r="BI214" s="36" t="n">
        <v>4.7</v>
      </c>
      <c r="BJ214" s="36" t="n">
        <v>4.8</v>
      </c>
      <c r="BK214" s="36" t="n">
        <v>7.2</v>
      </c>
      <c r="BL214" s="36" t="s">
        <v>1730</v>
      </c>
      <c r="BM214" s="36" t="n">
        <v>7.2</v>
      </c>
      <c r="BN214" s="36" t="s">
        <v>1730</v>
      </c>
      <c r="BO214" s="36" t="s">
        <v>1730</v>
      </c>
      <c r="BP214" s="36" t="s">
        <v>1770</v>
      </c>
      <c r="BQ214" s="36" t="s">
        <v>2184</v>
      </c>
      <c r="BR214" s="36" t="s">
        <v>2620</v>
      </c>
      <c r="BS214" s="36" t="s">
        <v>2620</v>
      </c>
      <c r="BT214" s="36" t="s">
        <v>2621</v>
      </c>
      <c r="BU214" s="36" t="s">
        <v>2622</v>
      </c>
      <c r="BV214" s="36" t="n">
        <v>6463</v>
      </c>
      <c r="BW214" s="36" t="s">
        <v>121</v>
      </c>
      <c r="BX214" s="36" t="s">
        <v>1897</v>
      </c>
      <c r="BY214" s="36" t="s">
        <v>1750</v>
      </c>
    </row>
    <row r="215" spans="1:77">
      <c r="A215" s="36" t="n">
        <v>426412</v>
      </c>
      <c r="B215" s="36" t="s">
        <v>2623</v>
      </c>
      <c r="C215" s="36" t="s">
        <v>2624</v>
      </c>
      <c r="D215" s="36">
        <f>VLOOKUP(C215,原始数据!$A$4:$B$133,2,0)</f>
        <v/>
      </c>
      <c r="E215" s="179" t="s">
        <v>1755</v>
      </c>
      <c r="F215" s="36" t="s">
        <v>1730</v>
      </c>
      <c r="G215" s="36" t="n">
        <v>8.5</v>
      </c>
      <c r="H215" s="36" t="n">
        <v>7.2</v>
      </c>
      <c r="I215" s="36" t="s">
        <v>1730</v>
      </c>
      <c r="J215" s="36" t="n">
        <v>9.800000000000001</v>
      </c>
      <c r="K215" s="36" t="n">
        <v>5.4</v>
      </c>
      <c r="L215" s="36" t="n">
        <v>4</v>
      </c>
      <c r="M215" s="36" t="n">
        <v>4.4</v>
      </c>
      <c r="N215" s="36" t="n">
        <v>8.4</v>
      </c>
      <c r="O215" s="36" t="n">
        <v>5.3</v>
      </c>
      <c r="P215" s="36" t="n">
        <v>10</v>
      </c>
      <c r="Q215" s="36" t="n">
        <v>5</v>
      </c>
      <c r="R215" s="36" t="n">
        <v>5.3</v>
      </c>
      <c r="S215" s="36" t="s">
        <v>1730</v>
      </c>
      <c r="T215" s="36" t="s">
        <v>1730</v>
      </c>
      <c r="U215" s="36" t="n">
        <v>6.6</v>
      </c>
      <c r="V215" s="36" t="n">
        <v>6.2</v>
      </c>
      <c r="W215" s="36" t="n">
        <v>8.9</v>
      </c>
      <c r="X215" s="36" t="s">
        <v>1730</v>
      </c>
      <c r="Y215" s="36" t="s">
        <v>1730</v>
      </c>
      <c r="Z215" s="36" t="n">
        <v>8.300000000000001</v>
      </c>
      <c r="AA215" s="36" t="n">
        <v>9.199999999999999</v>
      </c>
      <c r="AB215" s="36" t="n">
        <v>5.9</v>
      </c>
      <c r="AC215" s="36" t="n">
        <v>5.2</v>
      </c>
      <c r="AD215" s="36" t="n">
        <v>5.2</v>
      </c>
      <c r="AE215" s="36" t="n">
        <v>6.2</v>
      </c>
      <c r="AF215" s="36" t="n">
        <v>6.6</v>
      </c>
      <c r="AG215" s="36" t="n">
        <v>7.2</v>
      </c>
      <c r="AH215" s="36" t="n">
        <v>9.1</v>
      </c>
      <c r="AI215" s="36" t="n">
        <v>10</v>
      </c>
      <c r="AJ215" s="36" t="n">
        <v>6.4</v>
      </c>
      <c r="AK215" s="36" t="n">
        <v>9.300000000000001</v>
      </c>
      <c r="AL215" s="36" t="s">
        <v>1730</v>
      </c>
      <c r="AM215" s="36" t="n">
        <v>7.1</v>
      </c>
      <c r="AN215" s="36" t="n">
        <v>10</v>
      </c>
      <c r="AO215" s="36" t="n">
        <v>6.5</v>
      </c>
      <c r="AP215" s="36" t="n">
        <v>7.9</v>
      </c>
      <c r="AQ215" s="36" t="n">
        <v>5.3</v>
      </c>
      <c r="AR215" s="36" t="n">
        <v>4.4</v>
      </c>
      <c r="AS215" s="36" t="n">
        <v>6.1</v>
      </c>
      <c r="AT215" s="36" t="n">
        <v>6.8</v>
      </c>
      <c r="AU215" s="36" t="n">
        <v>6.3</v>
      </c>
      <c r="AV215" s="36" t="n">
        <v>6.1</v>
      </c>
      <c r="AW215" s="36" t="s">
        <v>1730</v>
      </c>
      <c r="AX215" s="36" t="n">
        <v>8.6</v>
      </c>
      <c r="AY215" s="36" t="n">
        <v>8.199999999999999</v>
      </c>
      <c r="AZ215" s="36" t="n">
        <v>5</v>
      </c>
      <c r="BA215" s="36" t="n">
        <v>7.8</v>
      </c>
      <c r="BB215" s="36" t="n">
        <v>8</v>
      </c>
      <c r="BC215" s="36" t="n">
        <v>7.5</v>
      </c>
      <c r="BD215" s="36" t="n">
        <v>6.3</v>
      </c>
      <c r="BE215" s="36" t="n">
        <v>4.7</v>
      </c>
      <c r="BF215" s="36" t="n">
        <v>6.1</v>
      </c>
      <c r="BG215" s="36" t="n">
        <v>7.3</v>
      </c>
      <c r="BH215" s="36" t="s">
        <v>1730</v>
      </c>
      <c r="BI215" s="36" t="n">
        <v>4.7</v>
      </c>
      <c r="BJ215" s="36" t="n">
        <v>6.5</v>
      </c>
      <c r="BK215" s="36" t="n">
        <v>6.3</v>
      </c>
      <c r="BL215" s="36" t="s">
        <v>1730</v>
      </c>
      <c r="BM215" s="36" t="n">
        <v>9.4</v>
      </c>
      <c r="BN215" s="36" t="s">
        <v>1730</v>
      </c>
      <c r="BO215" s="36" t="s">
        <v>1730</v>
      </c>
      <c r="BP215" s="36" t="s">
        <v>2222</v>
      </c>
      <c r="BQ215" s="36" t="s">
        <v>1775</v>
      </c>
      <c r="BR215" s="36" t="s">
        <v>2625</v>
      </c>
      <c r="BS215" s="36" t="s">
        <v>2625</v>
      </c>
      <c r="BT215" s="36" t="s">
        <v>2626</v>
      </c>
      <c r="BU215" s="36" t="s">
        <v>2627</v>
      </c>
      <c r="BV215" s="36" t="n">
        <v>3035</v>
      </c>
      <c r="BW215" s="36" t="s">
        <v>121</v>
      </c>
      <c r="BX215" s="36" t="s">
        <v>1897</v>
      </c>
      <c r="BY215" s="36" t="s">
        <v>1792</v>
      </c>
    </row>
    <row r="216" spans="1:77">
      <c r="A216" s="36" t="n">
        <v>426412</v>
      </c>
      <c r="B216" s="36" t="s">
        <v>2628</v>
      </c>
      <c r="C216" s="36" t="s">
        <v>2629</v>
      </c>
      <c r="D216" s="36">
        <f>VLOOKUP(C216,原始数据!$A$4:$B$133,2,0)</f>
        <v/>
      </c>
      <c r="E216" s="179" t="s">
        <v>1751</v>
      </c>
      <c r="F216" s="36" t="s">
        <v>1730</v>
      </c>
      <c r="G216" s="36" t="n">
        <v>2.5</v>
      </c>
      <c r="H216" s="36" t="n">
        <v>7.2</v>
      </c>
      <c r="I216" s="36" t="s">
        <v>1730</v>
      </c>
      <c r="J216" s="36" t="n">
        <v>6.2</v>
      </c>
      <c r="K216" s="36" t="n">
        <v>3.6</v>
      </c>
      <c r="L216" s="36" t="n">
        <v>2.3</v>
      </c>
      <c r="M216" s="36" t="n">
        <v>4.4</v>
      </c>
      <c r="N216" s="36" t="n">
        <v>6.6</v>
      </c>
      <c r="O216" s="36" t="n">
        <v>8.300000000000001</v>
      </c>
      <c r="P216" s="36" t="n">
        <v>10</v>
      </c>
      <c r="Q216" s="36" t="n">
        <v>6.9</v>
      </c>
      <c r="R216" s="36" t="n">
        <v>5.3</v>
      </c>
      <c r="S216" s="36" t="s">
        <v>1730</v>
      </c>
      <c r="T216" s="36" t="s">
        <v>1730</v>
      </c>
      <c r="U216" s="36" t="n">
        <v>3.8</v>
      </c>
      <c r="V216" s="36" t="n">
        <v>6.8</v>
      </c>
      <c r="W216" s="36" t="n">
        <v>7</v>
      </c>
      <c r="X216" s="36" t="s">
        <v>1730</v>
      </c>
      <c r="Y216" s="36" t="s">
        <v>1730</v>
      </c>
      <c r="Z216" s="36" t="n">
        <v>4.7</v>
      </c>
      <c r="AA216" s="36" t="n">
        <v>7.5</v>
      </c>
      <c r="AB216" s="36" t="n">
        <v>7.3</v>
      </c>
      <c r="AC216" s="36" t="n">
        <v>6.5</v>
      </c>
      <c r="AD216" s="36" t="n">
        <v>4.6</v>
      </c>
      <c r="AE216" s="36" t="n">
        <v>2.8</v>
      </c>
      <c r="AF216" s="36" t="n">
        <v>6.6</v>
      </c>
      <c r="AG216" s="36" t="n">
        <v>5.5</v>
      </c>
      <c r="AH216" s="36" t="n">
        <v>7.2</v>
      </c>
      <c r="AI216" s="36" t="n">
        <v>5.8</v>
      </c>
      <c r="AJ216" s="36" t="n">
        <v>4.5</v>
      </c>
      <c r="AK216" s="36" t="n">
        <v>4.4</v>
      </c>
      <c r="AL216" s="36" t="s">
        <v>1730</v>
      </c>
      <c r="AM216" s="36" t="n">
        <v>5.4</v>
      </c>
      <c r="AN216" s="36" t="n">
        <v>4.5</v>
      </c>
      <c r="AO216" s="36" t="n">
        <v>6.5</v>
      </c>
      <c r="AP216" s="36" t="n">
        <v>5</v>
      </c>
      <c r="AQ216" s="36" t="n">
        <v>4.9</v>
      </c>
      <c r="AR216" s="36" t="n">
        <v>4.4</v>
      </c>
      <c r="AS216" s="36" t="n">
        <v>3.7</v>
      </c>
      <c r="AT216" s="36" t="n">
        <v>7.4</v>
      </c>
      <c r="AU216" s="36" t="n">
        <v>8.199999999999999</v>
      </c>
      <c r="AV216" s="36" t="n">
        <v>2.6</v>
      </c>
      <c r="AW216" s="36" t="s">
        <v>1730</v>
      </c>
      <c r="AX216" s="36" t="n">
        <v>8.1</v>
      </c>
      <c r="AY216" s="36" t="n">
        <v>6.5</v>
      </c>
      <c r="AZ216" s="36" t="n">
        <v>7.4</v>
      </c>
      <c r="BA216" s="36" t="n">
        <v>10</v>
      </c>
      <c r="BB216" s="36" t="n">
        <v>5.8</v>
      </c>
      <c r="BC216" s="36" t="n">
        <v>4</v>
      </c>
      <c r="BD216" s="36" t="n">
        <v>4.4</v>
      </c>
      <c r="BE216" s="36" t="n">
        <v>6.2</v>
      </c>
      <c r="BF216" s="36" t="n">
        <v>7.3</v>
      </c>
      <c r="BG216" s="36" t="n">
        <v>5.6</v>
      </c>
      <c r="BH216" s="36" t="s">
        <v>1730</v>
      </c>
      <c r="BI216" s="36" t="n">
        <v>8</v>
      </c>
      <c r="BJ216" s="36" t="n">
        <v>6.5</v>
      </c>
      <c r="BK216" s="36" t="n">
        <v>6.9</v>
      </c>
      <c r="BL216" s="36" t="s">
        <v>1730</v>
      </c>
      <c r="BM216" s="36" t="n">
        <v>5.9</v>
      </c>
      <c r="BN216" s="36" t="s">
        <v>1730</v>
      </c>
      <c r="BO216" s="36" t="s">
        <v>1730</v>
      </c>
      <c r="BP216" s="36" t="s">
        <v>2210</v>
      </c>
      <c r="BQ216" s="36" t="s">
        <v>2183</v>
      </c>
      <c r="BR216" s="36" t="s">
        <v>2630</v>
      </c>
      <c r="BS216" s="36" t="s">
        <v>2630</v>
      </c>
      <c r="BT216" s="36" t="s">
        <v>2631</v>
      </c>
      <c r="BU216" s="36" t="s">
        <v>2632</v>
      </c>
      <c r="BV216" s="36" t="n">
        <v>4834</v>
      </c>
      <c r="BW216" s="36" t="s">
        <v>177</v>
      </c>
      <c r="BX216" s="36" t="s">
        <v>1791</v>
      </c>
      <c r="BY216" s="36" t="s">
        <v>1740</v>
      </c>
    </row>
    <row r="217" spans="1:77">
      <c r="A217" s="36" t="n">
        <v>426412</v>
      </c>
      <c r="B217" s="36" t="s">
        <v>2633</v>
      </c>
      <c r="C217" s="36" t="s">
        <v>2634</v>
      </c>
      <c r="D217" s="36">
        <f>VLOOKUP(C217,原始数据!$A$4:$B$133,2,0)</f>
        <v/>
      </c>
      <c r="E217" s="179" t="s">
        <v>1803</v>
      </c>
      <c r="F217" s="36" t="s">
        <v>1730</v>
      </c>
      <c r="G217" s="36" t="n">
        <v>2.5</v>
      </c>
      <c r="H217" s="36" t="n">
        <v>5.3</v>
      </c>
      <c r="I217" s="36" t="s">
        <v>1730</v>
      </c>
      <c r="J217" s="36" t="n">
        <v>6.2</v>
      </c>
      <c r="K217" s="36" t="n">
        <v>4.8</v>
      </c>
      <c r="L217" s="36" t="n">
        <v>5.8</v>
      </c>
      <c r="M217" s="36" t="n">
        <v>5.1</v>
      </c>
      <c r="N217" s="36" t="n">
        <v>3</v>
      </c>
      <c r="O217" s="36" t="n">
        <v>6.5</v>
      </c>
      <c r="P217" s="36" t="n">
        <v>10</v>
      </c>
      <c r="Q217" s="36" t="n">
        <v>3.2</v>
      </c>
      <c r="R217" s="36" t="n">
        <v>4.4</v>
      </c>
      <c r="S217" s="36" t="s">
        <v>1730</v>
      </c>
      <c r="T217" s="36" t="s">
        <v>1730</v>
      </c>
      <c r="U217" s="36" t="n">
        <v>3.4</v>
      </c>
      <c r="V217" s="36" t="n">
        <v>5.6</v>
      </c>
      <c r="W217" s="36" t="n">
        <v>5.1</v>
      </c>
      <c r="X217" s="36" t="s">
        <v>1730</v>
      </c>
      <c r="Y217" s="36" t="s">
        <v>1730</v>
      </c>
      <c r="Z217" s="36" t="n">
        <v>3.8</v>
      </c>
      <c r="AA217" s="36" t="n">
        <v>5.7</v>
      </c>
      <c r="AB217" s="36" t="n">
        <v>7.3</v>
      </c>
      <c r="AC217" s="36" t="n">
        <v>3.5</v>
      </c>
      <c r="AD217" s="36" t="n">
        <v>7.1</v>
      </c>
      <c r="AE217" s="36" t="n">
        <v>6.2</v>
      </c>
      <c r="AF217" s="36" t="n">
        <v>5.3</v>
      </c>
      <c r="AG217" s="36" t="n">
        <v>7.2</v>
      </c>
      <c r="AH217" s="36" t="n">
        <v>9.1</v>
      </c>
      <c r="AI217" s="36" t="n">
        <v>7.9</v>
      </c>
      <c r="AJ217" s="36" t="n">
        <v>6.4</v>
      </c>
      <c r="AK217" s="36" t="n">
        <v>4.4</v>
      </c>
      <c r="AL217" s="36" t="s">
        <v>1730</v>
      </c>
      <c r="AM217" s="36" t="n">
        <v>7.1</v>
      </c>
      <c r="AN217" s="36" t="n">
        <v>8.5</v>
      </c>
      <c r="AO217" s="36" t="n">
        <v>4.2</v>
      </c>
      <c r="AP217" s="36" t="n">
        <v>5.7</v>
      </c>
      <c r="AQ217" s="36" t="n">
        <v>4.4</v>
      </c>
      <c r="AR217" s="36" t="n">
        <v>4.4</v>
      </c>
      <c r="AS217" s="36" t="n">
        <v>6.5</v>
      </c>
      <c r="AT217" s="36" t="n">
        <v>7.4</v>
      </c>
      <c r="AU217" s="36" t="n">
        <v>5.2</v>
      </c>
      <c r="AV217" s="36" t="n">
        <v>1</v>
      </c>
      <c r="AW217" s="36" t="s">
        <v>1730</v>
      </c>
      <c r="AX217" s="36" t="n">
        <v>10</v>
      </c>
      <c r="AY217" s="36" t="n">
        <v>4.8</v>
      </c>
      <c r="AZ217" s="36" t="n">
        <v>2.6</v>
      </c>
      <c r="BA217" s="36" t="n">
        <v>10</v>
      </c>
      <c r="BB217" s="36" t="n">
        <v>9.699999999999999</v>
      </c>
      <c r="BC217" s="36" t="n">
        <v>5.7</v>
      </c>
      <c r="BD217" s="36" t="n">
        <v>4.4</v>
      </c>
      <c r="BE217" s="36" t="n">
        <v>4.7</v>
      </c>
      <c r="BF217" s="36" t="n">
        <v>6.5</v>
      </c>
      <c r="BG217" s="36" t="n">
        <v>6.7</v>
      </c>
      <c r="BH217" s="36" t="s">
        <v>1730</v>
      </c>
      <c r="BI217" s="36" t="n">
        <v>8</v>
      </c>
      <c r="BJ217" s="36" t="n">
        <v>3.1</v>
      </c>
      <c r="BK217" s="36" t="n">
        <v>8.1</v>
      </c>
      <c r="BL217" s="36" t="s">
        <v>1730</v>
      </c>
      <c r="BM217" s="36" t="n">
        <v>5.4</v>
      </c>
      <c r="BN217" s="36" t="s">
        <v>1730</v>
      </c>
      <c r="BO217" s="36" t="s">
        <v>1730</v>
      </c>
      <c r="BP217" s="36" t="s">
        <v>2210</v>
      </c>
      <c r="BQ217" s="36" t="s">
        <v>1739</v>
      </c>
      <c r="BR217" s="36" t="s">
        <v>2635</v>
      </c>
      <c r="BS217" s="36" t="s">
        <v>2635</v>
      </c>
      <c r="BT217" s="36" t="s">
        <v>2636</v>
      </c>
      <c r="BU217" s="36" t="s">
        <v>2637</v>
      </c>
      <c r="BV217" s="36" t="n">
        <v>5925</v>
      </c>
      <c r="BW217" s="36" t="s">
        <v>121</v>
      </c>
      <c r="BX217" s="36" t="s">
        <v>1815</v>
      </c>
      <c r="BY217" s="36" t="s">
        <v>1792</v>
      </c>
    </row>
    <row r="218" spans="1:77">
      <c r="A218" s="36" t="n">
        <v>426412</v>
      </c>
      <c r="B218" s="36" t="s">
        <v>2638</v>
      </c>
      <c r="C218" s="36" t="s">
        <v>2639</v>
      </c>
      <c r="D218" s="36">
        <f>VLOOKUP(C218,原始数据!$A$4:$B$133,2,0)</f>
        <v/>
      </c>
      <c r="E218" s="179" t="s">
        <v>1803</v>
      </c>
      <c r="F218" s="36" t="s">
        <v>1730</v>
      </c>
      <c r="G218" s="36" t="n">
        <v>8.5</v>
      </c>
      <c r="H218" s="36" t="n">
        <v>9.1</v>
      </c>
      <c r="I218" s="36" t="s">
        <v>1730</v>
      </c>
      <c r="J218" s="36" t="n">
        <v>4.3</v>
      </c>
      <c r="K218" s="36" t="n">
        <v>3.6</v>
      </c>
      <c r="L218" s="36" t="n">
        <v>4</v>
      </c>
      <c r="M218" s="36" t="n">
        <v>2.2</v>
      </c>
      <c r="N218" s="36" t="n">
        <v>3</v>
      </c>
      <c r="O218" s="36" t="n">
        <v>8.300000000000001</v>
      </c>
      <c r="P218" s="36" t="n">
        <v>10</v>
      </c>
      <c r="Q218" s="36" t="n">
        <v>5</v>
      </c>
      <c r="R218" s="36" t="n">
        <v>4.4</v>
      </c>
      <c r="S218" s="36" t="s">
        <v>1730</v>
      </c>
      <c r="T218" s="36" t="s">
        <v>1730</v>
      </c>
      <c r="U218" s="36" t="n">
        <v>3.3</v>
      </c>
      <c r="V218" s="36" t="n">
        <v>4.9</v>
      </c>
      <c r="W218" s="36" t="n">
        <v>5.1</v>
      </c>
      <c r="X218" s="36" t="s">
        <v>1730</v>
      </c>
      <c r="Y218" s="36" t="s">
        <v>1730</v>
      </c>
      <c r="Z218" s="36" t="n">
        <v>3.7</v>
      </c>
      <c r="AA218" s="36" t="n">
        <v>5.7</v>
      </c>
      <c r="AB218" s="36" t="n">
        <v>4.5</v>
      </c>
      <c r="AC218" s="36" t="n">
        <v>4.1</v>
      </c>
      <c r="AD218" s="36" t="n">
        <v>4.6</v>
      </c>
      <c r="AE218" s="36" t="n">
        <v>5.5</v>
      </c>
      <c r="AF218" s="36" t="n">
        <v>6.6</v>
      </c>
      <c r="AG218" s="36" t="n">
        <v>7.2</v>
      </c>
      <c r="AH218" s="36" t="n">
        <v>6.2</v>
      </c>
      <c r="AI218" s="36" t="n">
        <v>10</v>
      </c>
      <c r="AJ218" s="36" t="n">
        <v>6.4</v>
      </c>
      <c r="AK218" s="36" t="n">
        <v>4.4</v>
      </c>
      <c r="AL218" s="36" t="s">
        <v>1730</v>
      </c>
      <c r="AM218" s="36" t="n">
        <v>4.2</v>
      </c>
      <c r="AN218" s="36" t="n">
        <v>6.5</v>
      </c>
      <c r="AO218" s="36" t="n">
        <v>4.8</v>
      </c>
      <c r="AP218" s="36" t="n">
        <v>5.1</v>
      </c>
      <c r="AQ218" s="36" t="n">
        <v>6</v>
      </c>
      <c r="AR218" s="36" t="n">
        <v>6.3</v>
      </c>
      <c r="AS218" s="36" t="n">
        <v>4.7</v>
      </c>
      <c r="AT218" s="36" t="n">
        <v>6.8</v>
      </c>
      <c r="AU218" s="36" t="n">
        <v>6.3</v>
      </c>
      <c r="AV218" s="36" t="n">
        <v>3.8</v>
      </c>
      <c r="AW218" s="36" t="s">
        <v>1730</v>
      </c>
      <c r="AX218" s="36" t="n">
        <v>8.699999999999999</v>
      </c>
      <c r="AY218" s="36" t="n">
        <v>8.199999999999999</v>
      </c>
      <c r="AZ218" s="36" t="n">
        <v>5</v>
      </c>
      <c r="BA218" s="36" t="n">
        <v>8.9</v>
      </c>
      <c r="BB218" s="36" t="n">
        <v>8</v>
      </c>
      <c r="BC218" s="36" t="n">
        <v>7.5</v>
      </c>
      <c r="BD218" s="36" t="n">
        <v>2.5</v>
      </c>
      <c r="BE218" s="36" t="n">
        <v>4.7</v>
      </c>
      <c r="BF218" s="36" t="n">
        <v>5.6</v>
      </c>
      <c r="BG218" s="36" t="n">
        <v>3.8</v>
      </c>
      <c r="BH218" s="36" t="s">
        <v>1730</v>
      </c>
      <c r="BI218" s="36" t="n">
        <v>4.7</v>
      </c>
      <c r="BJ218" s="36" t="n">
        <v>6.5</v>
      </c>
      <c r="BK218" s="36" t="n">
        <v>6.2</v>
      </c>
      <c r="BL218" s="36" t="s">
        <v>1730</v>
      </c>
      <c r="BM218" s="36" t="n">
        <v>5.9</v>
      </c>
      <c r="BN218" s="36" t="s">
        <v>1730</v>
      </c>
      <c r="BO218" s="36" t="s">
        <v>1730</v>
      </c>
      <c r="BP218" s="36" t="s">
        <v>1764</v>
      </c>
      <c r="BQ218" s="36" t="s">
        <v>1775</v>
      </c>
      <c r="BR218" s="36" t="s">
        <v>2640</v>
      </c>
      <c r="BS218" s="36" t="s">
        <v>2640</v>
      </c>
      <c r="BT218" s="36" t="s">
        <v>2641</v>
      </c>
      <c r="BU218" s="36" t="s">
        <v>2642</v>
      </c>
      <c r="BV218" s="36" t="n">
        <v>4451</v>
      </c>
      <c r="BW218" s="36" t="s">
        <v>121</v>
      </c>
      <c r="BX218" s="36" t="s">
        <v>1775</v>
      </c>
      <c r="BY218" s="36" t="s">
        <v>1765</v>
      </c>
    </row>
    <row r="219" spans="1:77">
      <c r="A219" s="36" t="n">
        <v>426412</v>
      </c>
      <c r="B219" s="36" t="s">
        <v>2643</v>
      </c>
      <c r="C219" s="36" t="s">
        <v>2644</v>
      </c>
      <c r="D219" s="36">
        <f>VLOOKUP(C219,原始数据!$A$4:$B$133,2,0)</f>
        <v/>
      </c>
      <c r="E219" s="179" t="s">
        <v>1793</v>
      </c>
      <c r="F219" s="36" t="s">
        <v>1730</v>
      </c>
      <c r="G219" s="36" t="n">
        <v>10</v>
      </c>
      <c r="H219" s="36" t="n">
        <v>8.1</v>
      </c>
      <c r="I219" s="36" t="s">
        <v>1730</v>
      </c>
      <c r="J219" s="36" t="n">
        <v>7.1</v>
      </c>
      <c r="K219" s="36" t="n">
        <v>5.4</v>
      </c>
      <c r="L219" s="36" t="n">
        <v>4</v>
      </c>
      <c r="M219" s="36" t="n">
        <v>5.1</v>
      </c>
      <c r="N219" s="36" t="n">
        <v>6.6</v>
      </c>
      <c r="O219" s="36" t="n">
        <v>4.7</v>
      </c>
      <c r="P219" s="36" t="n">
        <v>10</v>
      </c>
      <c r="Q219" s="36" t="n">
        <v>3.2</v>
      </c>
      <c r="R219" s="36" t="n">
        <v>7.2</v>
      </c>
      <c r="S219" s="36" t="s">
        <v>1730</v>
      </c>
      <c r="T219" s="36" t="s">
        <v>1730</v>
      </c>
      <c r="U219" s="36" t="n">
        <v>5.7</v>
      </c>
      <c r="V219" s="36" t="n">
        <v>6.2</v>
      </c>
      <c r="W219" s="36" t="n">
        <v>5.7</v>
      </c>
      <c r="X219" s="36" t="s">
        <v>1730</v>
      </c>
      <c r="Y219" s="36" t="s">
        <v>1730</v>
      </c>
      <c r="Z219" s="36" t="n">
        <v>7.5</v>
      </c>
      <c r="AA219" s="36" t="n">
        <v>7.5</v>
      </c>
      <c r="AB219" s="36" t="n">
        <v>4.5</v>
      </c>
      <c r="AC219" s="36" t="n">
        <v>6.3</v>
      </c>
      <c r="AD219" s="36" t="n">
        <v>5.2</v>
      </c>
      <c r="AE219" s="36" t="n">
        <v>4.9</v>
      </c>
      <c r="AF219" s="36" t="n">
        <v>3.9</v>
      </c>
      <c r="AG219" s="36" t="n">
        <v>8.800000000000001</v>
      </c>
      <c r="AH219" s="36" t="n">
        <v>9.1</v>
      </c>
      <c r="AI219" s="36" t="n">
        <v>10</v>
      </c>
      <c r="AJ219" s="36" t="n">
        <v>2.5</v>
      </c>
      <c r="AK219" s="36" t="n">
        <v>6.8</v>
      </c>
      <c r="AL219" s="36" t="s">
        <v>1730</v>
      </c>
      <c r="AM219" s="36" t="n">
        <v>5.9</v>
      </c>
      <c r="AN219" s="36" t="n">
        <v>6.5</v>
      </c>
      <c r="AO219" s="36" t="n">
        <v>5.9</v>
      </c>
      <c r="AP219" s="36" t="n">
        <v>4.9</v>
      </c>
      <c r="AQ219" s="36" t="n">
        <v>8.4</v>
      </c>
      <c r="AR219" s="36" t="n">
        <v>10</v>
      </c>
      <c r="AS219" s="36" t="n">
        <v>6.6</v>
      </c>
      <c r="AT219" s="36" t="n">
        <v>5.4</v>
      </c>
      <c r="AU219" s="36" t="n">
        <v>5.5</v>
      </c>
      <c r="AV219" s="36" t="n">
        <v>3.8</v>
      </c>
      <c r="AW219" s="36" t="s">
        <v>1730</v>
      </c>
      <c r="AX219" s="36" t="n">
        <v>7.2</v>
      </c>
      <c r="AY219" s="36" t="n">
        <v>8.199999999999999</v>
      </c>
      <c r="AZ219" s="36" t="n">
        <v>7.4</v>
      </c>
      <c r="BA219" s="36" t="n">
        <v>5.5</v>
      </c>
      <c r="BB219" s="36" t="n">
        <v>5.8</v>
      </c>
      <c r="BC219" s="36" t="n">
        <v>5.7</v>
      </c>
      <c r="BD219" s="36" t="n">
        <v>8.199999999999999</v>
      </c>
      <c r="BE219" s="36" t="n">
        <v>4.7</v>
      </c>
      <c r="BF219" s="36" t="n">
        <v>5.3</v>
      </c>
      <c r="BG219" s="36" t="n">
        <v>5.6</v>
      </c>
      <c r="BH219" s="36" t="s">
        <v>1730</v>
      </c>
      <c r="BI219" s="36" t="n">
        <v>5.2</v>
      </c>
      <c r="BJ219" s="36" t="n">
        <v>6.5</v>
      </c>
      <c r="BK219" s="36" t="n">
        <v>5.1</v>
      </c>
      <c r="BL219" s="36" t="s">
        <v>1730</v>
      </c>
      <c r="BM219" s="36" t="n">
        <v>7.6</v>
      </c>
      <c r="BN219" s="36" t="s">
        <v>1730</v>
      </c>
      <c r="BO219" s="36" t="s">
        <v>1730</v>
      </c>
      <c r="BP219" s="36" t="s">
        <v>2222</v>
      </c>
      <c r="BQ219" s="36" t="s">
        <v>2184</v>
      </c>
      <c r="BR219" s="36" t="s">
        <v>2645</v>
      </c>
      <c r="BS219" s="36" t="s">
        <v>2645</v>
      </c>
      <c r="BT219" s="36" t="s">
        <v>2646</v>
      </c>
      <c r="BU219" s="36" t="s">
        <v>2647</v>
      </c>
      <c r="BV219" s="36" t="n">
        <v>4062</v>
      </c>
      <c r="BW219" s="36" t="s">
        <v>121</v>
      </c>
      <c r="BX219" s="36" t="s">
        <v>1775</v>
      </c>
      <c r="BY219" s="36" t="s">
        <v>1798</v>
      </c>
    </row>
    <row r="220" spans="1:77">
      <c r="A220" s="36" t="n">
        <v>426412</v>
      </c>
      <c r="B220" s="36" t="s">
        <v>2648</v>
      </c>
      <c r="C220" s="36" t="s">
        <v>2649</v>
      </c>
      <c r="D220" s="36">
        <f>VLOOKUP(C220,原始数据!$A$4:$B$133,2,0)</f>
        <v/>
      </c>
      <c r="E220" s="179" t="s">
        <v>1799</v>
      </c>
      <c r="F220" s="36" t="s">
        <v>1730</v>
      </c>
      <c r="G220" s="36" t="n">
        <v>10</v>
      </c>
      <c r="H220" s="36" t="n">
        <v>7.2</v>
      </c>
      <c r="I220" s="36" t="s">
        <v>1730</v>
      </c>
      <c r="J220" s="36" t="n">
        <v>8</v>
      </c>
      <c r="K220" s="36" t="n">
        <v>4.2</v>
      </c>
      <c r="L220" s="36" t="n">
        <v>7.5</v>
      </c>
      <c r="M220" s="36" t="n">
        <v>5.8</v>
      </c>
      <c r="N220" s="36" t="n">
        <v>4.8</v>
      </c>
      <c r="O220" s="36" t="n">
        <v>6.5</v>
      </c>
      <c r="P220" s="36" t="n">
        <v>8.5</v>
      </c>
      <c r="Q220" s="36" t="n">
        <v>5</v>
      </c>
      <c r="R220" s="36" t="n">
        <v>7.2</v>
      </c>
      <c r="S220" s="36" t="s">
        <v>1730</v>
      </c>
      <c r="T220" s="36" t="s">
        <v>1730</v>
      </c>
      <c r="U220" s="36" t="n">
        <v>5.8</v>
      </c>
      <c r="V220" s="36" t="n">
        <v>9.4</v>
      </c>
      <c r="W220" s="36" t="n">
        <v>6.4</v>
      </c>
      <c r="X220" s="36" t="s">
        <v>1730</v>
      </c>
      <c r="Y220" s="36" t="s">
        <v>1730</v>
      </c>
      <c r="Z220" s="36" t="n">
        <v>2</v>
      </c>
      <c r="AA220" s="36" t="n">
        <v>7.5</v>
      </c>
      <c r="AB220" s="36" t="n">
        <v>5.9</v>
      </c>
      <c r="AC220" s="36" t="n">
        <v>6.8</v>
      </c>
      <c r="AD220" s="36" t="n">
        <v>7.1</v>
      </c>
      <c r="AE220" s="36" t="n">
        <v>4.2</v>
      </c>
      <c r="AF220" s="36" t="n">
        <v>5.3</v>
      </c>
      <c r="AG220" s="36" t="n">
        <v>5.5</v>
      </c>
      <c r="AH220" s="36" t="n">
        <v>8.1</v>
      </c>
      <c r="AI220" s="36" t="n">
        <v>10</v>
      </c>
      <c r="AJ220" s="36" t="n">
        <v>8.4</v>
      </c>
      <c r="AK220" s="36" t="n">
        <v>6.8</v>
      </c>
      <c r="AL220" s="36" t="s">
        <v>1730</v>
      </c>
      <c r="AM220" s="36" t="n">
        <v>5.4</v>
      </c>
      <c r="AN220" s="36" t="n">
        <v>6.5</v>
      </c>
      <c r="AO220" s="36" t="n">
        <v>4.8</v>
      </c>
      <c r="AP220" s="36" t="n">
        <v>7.4</v>
      </c>
      <c r="AQ220" s="36" t="n">
        <v>6.4</v>
      </c>
      <c r="AR220" s="36" t="n">
        <v>6.3</v>
      </c>
      <c r="AS220" s="36" t="n">
        <v>5</v>
      </c>
      <c r="AT220" s="36" t="n">
        <v>8.1</v>
      </c>
      <c r="AU220" s="36" t="n">
        <v>6.5</v>
      </c>
      <c r="AV220" s="36" t="n">
        <v>4.4</v>
      </c>
      <c r="AW220" s="36" t="s">
        <v>1730</v>
      </c>
      <c r="AX220" s="36" t="n">
        <v>9.699999999999999</v>
      </c>
      <c r="AY220" s="36" t="n">
        <v>4.8</v>
      </c>
      <c r="AZ220" s="36" t="n">
        <v>6.2</v>
      </c>
      <c r="BA220" s="36" t="n">
        <v>10</v>
      </c>
      <c r="BB220" s="36" t="n">
        <v>9.699999999999999</v>
      </c>
      <c r="BC220" s="36" t="n">
        <v>2.3</v>
      </c>
      <c r="BD220" s="36" t="n">
        <v>2.5</v>
      </c>
      <c r="BE220" s="36" t="n">
        <v>6.9</v>
      </c>
      <c r="BF220" s="36" t="n">
        <v>6.8</v>
      </c>
      <c r="BG220" s="36" t="n">
        <v>7.3</v>
      </c>
      <c r="BH220" s="36" t="s">
        <v>1730</v>
      </c>
      <c r="BI220" s="36" t="n">
        <v>8.5</v>
      </c>
      <c r="BJ220" s="36" t="n">
        <v>4.8</v>
      </c>
      <c r="BK220" s="36" t="n">
        <v>10</v>
      </c>
      <c r="BL220" s="36" t="s">
        <v>1730</v>
      </c>
      <c r="BM220" s="36" t="n">
        <v>8.1</v>
      </c>
      <c r="BN220" s="36" t="s">
        <v>1730</v>
      </c>
      <c r="BO220" s="36" t="s">
        <v>1730</v>
      </c>
      <c r="BP220" s="36" t="s">
        <v>2222</v>
      </c>
      <c r="BQ220" s="36" t="s">
        <v>2184</v>
      </c>
      <c r="BR220" s="36" t="s">
        <v>2650</v>
      </c>
      <c r="BS220" s="36" t="s">
        <v>2650</v>
      </c>
      <c r="BT220" s="36" t="s">
        <v>2651</v>
      </c>
      <c r="BU220" s="36" t="s">
        <v>2652</v>
      </c>
      <c r="BV220" s="36" t="n">
        <v>5006</v>
      </c>
      <c r="BW220" s="36" t="s">
        <v>121</v>
      </c>
      <c r="BX220" s="36" t="s">
        <v>1810</v>
      </c>
      <c r="BY220" s="36" t="s">
        <v>1750</v>
      </c>
    </row>
    <row r="221" spans="1:77">
      <c r="A221" s="36" t="n">
        <v>426412</v>
      </c>
      <c r="B221" s="36" t="s">
        <v>2653</v>
      </c>
      <c r="C221" s="36" t="s">
        <v>2654</v>
      </c>
      <c r="D221" s="36">
        <f>VLOOKUP(C221,原始数据!$A$4:$B$133,2,0)</f>
        <v/>
      </c>
      <c r="E221" s="179" t="s">
        <v>1843</v>
      </c>
      <c r="F221" s="36" t="s">
        <v>1730</v>
      </c>
      <c r="G221" s="36" t="n">
        <v>6.5</v>
      </c>
      <c r="H221" s="36" t="n">
        <v>6.2</v>
      </c>
      <c r="I221" s="36" t="s">
        <v>1730</v>
      </c>
      <c r="J221" s="36" t="n">
        <v>5.3</v>
      </c>
      <c r="K221" s="36" t="n">
        <v>6.6</v>
      </c>
      <c r="L221" s="36" t="n">
        <v>5.8</v>
      </c>
      <c r="M221" s="36" t="n">
        <v>3</v>
      </c>
      <c r="N221" s="36" t="n">
        <v>8.4</v>
      </c>
      <c r="O221" s="36" t="n">
        <v>5.9</v>
      </c>
      <c r="P221" s="36" t="n">
        <v>8.5</v>
      </c>
      <c r="Q221" s="36" t="n">
        <v>3.2</v>
      </c>
      <c r="R221" s="36" t="n">
        <v>8.1</v>
      </c>
      <c r="S221" s="36" t="s">
        <v>1730</v>
      </c>
      <c r="T221" s="36" t="s">
        <v>1730</v>
      </c>
      <c r="U221" s="36" t="n">
        <v>5.3</v>
      </c>
      <c r="V221" s="36" t="n">
        <v>6.8</v>
      </c>
      <c r="W221" s="36" t="n">
        <v>3.8</v>
      </c>
      <c r="X221" s="36" t="s">
        <v>1730</v>
      </c>
      <c r="Y221" s="36" t="s">
        <v>1730</v>
      </c>
      <c r="Z221" s="36" t="n">
        <v>7.5</v>
      </c>
      <c r="AA221" s="36" t="n">
        <v>5.7</v>
      </c>
      <c r="AB221" s="36" t="n">
        <v>3.8</v>
      </c>
      <c r="AC221" s="36" t="n">
        <v>5.2</v>
      </c>
      <c r="AD221" s="36" t="n">
        <v>5.2</v>
      </c>
      <c r="AE221" s="36" t="n">
        <v>2.8</v>
      </c>
      <c r="AF221" s="36" t="n">
        <v>3.9</v>
      </c>
      <c r="AG221" s="36" t="n">
        <v>5.5</v>
      </c>
      <c r="AH221" s="36" t="n">
        <v>9.1</v>
      </c>
      <c r="AI221" s="36" t="n">
        <v>7.1</v>
      </c>
      <c r="AJ221" s="36" t="n">
        <v>6.4</v>
      </c>
      <c r="AK221" s="36" t="n">
        <v>8</v>
      </c>
      <c r="AL221" s="36" t="s">
        <v>1730</v>
      </c>
      <c r="AM221" s="36" t="n">
        <v>4.2</v>
      </c>
      <c r="AN221" s="36" t="n">
        <v>4.5</v>
      </c>
      <c r="AO221" s="36" t="n">
        <v>4.2</v>
      </c>
      <c r="AP221" s="36" t="n">
        <v>6.7</v>
      </c>
      <c r="AQ221" s="36" t="n">
        <v>6.3</v>
      </c>
      <c r="AR221" s="36" t="n">
        <v>6.3</v>
      </c>
      <c r="AS221" s="36" t="n">
        <v>3</v>
      </c>
      <c r="AT221" s="36" t="n">
        <v>6.1</v>
      </c>
      <c r="AU221" s="36" t="n">
        <v>3.3</v>
      </c>
      <c r="AV221" s="36" t="n">
        <v>3.8</v>
      </c>
      <c r="AW221" s="36" t="s">
        <v>1730</v>
      </c>
      <c r="AX221" s="36" t="n">
        <v>8.6</v>
      </c>
      <c r="AY221" s="36" t="n">
        <v>3</v>
      </c>
      <c r="AZ221" s="36" t="n">
        <v>6.2</v>
      </c>
      <c r="BA221" s="36" t="n">
        <v>7.8</v>
      </c>
      <c r="BB221" s="36" t="n">
        <v>7.4</v>
      </c>
      <c r="BC221" s="36" t="n">
        <v>4</v>
      </c>
      <c r="BD221" s="36" t="n">
        <v>8.199999999999999</v>
      </c>
      <c r="BE221" s="36" t="n">
        <v>4.7</v>
      </c>
      <c r="BF221" s="36" t="n">
        <v>4.7</v>
      </c>
      <c r="BG221" s="36" t="n">
        <v>5.6</v>
      </c>
      <c r="BH221" s="36" t="s">
        <v>1730</v>
      </c>
      <c r="BI221" s="36" t="n">
        <v>6.3</v>
      </c>
      <c r="BJ221" s="36" t="n">
        <v>6.5</v>
      </c>
      <c r="BK221" s="36" t="n">
        <v>7.6</v>
      </c>
      <c r="BL221" s="36" t="s">
        <v>1730</v>
      </c>
      <c r="BM221" s="36" t="n">
        <v>7.3</v>
      </c>
      <c r="BN221" s="36" t="s">
        <v>1730</v>
      </c>
      <c r="BO221" s="36" t="s">
        <v>1730</v>
      </c>
      <c r="BP221" s="36" t="s">
        <v>2210</v>
      </c>
      <c r="BQ221" s="36" t="s">
        <v>1739</v>
      </c>
      <c r="BR221" s="36" t="s">
        <v>2655</v>
      </c>
      <c r="BS221" s="36" t="s">
        <v>2655</v>
      </c>
      <c r="BT221" s="36" t="s">
        <v>2656</v>
      </c>
      <c r="BU221" s="36" t="s">
        <v>2657</v>
      </c>
      <c r="BV221" s="36" t="n">
        <v>5430</v>
      </c>
      <c r="BW221" s="36" t="s">
        <v>121</v>
      </c>
      <c r="BX221" s="36" t="s">
        <v>1775</v>
      </c>
      <c r="BY221" s="36" t="s">
        <v>1792</v>
      </c>
    </row>
    <row r="222" spans="1:77">
      <c r="A222" s="36" t="n">
        <v>426412</v>
      </c>
      <c r="B222" s="36" t="s">
        <v>2658</v>
      </c>
      <c r="C222" s="36" t="s">
        <v>2659</v>
      </c>
      <c r="D222" s="36">
        <f>VLOOKUP(C222,原始数据!$A$4:$B$133,2,0)</f>
        <v/>
      </c>
      <c r="E222" s="179" t="s">
        <v>1766</v>
      </c>
      <c r="F222" s="36" t="s">
        <v>1730</v>
      </c>
      <c r="G222" s="36" t="n">
        <v>4.5</v>
      </c>
      <c r="H222" s="36" t="n">
        <v>6.2</v>
      </c>
      <c r="I222" s="36" t="s">
        <v>1730</v>
      </c>
      <c r="J222" s="36" t="n">
        <v>9.800000000000001</v>
      </c>
      <c r="K222" s="36" t="n">
        <v>4.8</v>
      </c>
      <c r="L222" s="36" t="n">
        <v>7.5</v>
      </c>
      <c r="M222" s="36" t="n">
        <v>3.7</v>
      </c>
      <c r="N222" s="36" t="n">
        <v>8.4</v>
      </c>
      <c r="O222" s="36" t="n">
        <v>5.9</v>
      </c>
      <c r="P222" s="36" t="n">
        <v>10</v>
      </c>
      <c r="Q222" s="36" t="n">
        <v>8.699999999999999</v>
      </c>
      <c r="R222" s="36" t="n">
        <v>7.2</v>
      </c>
      <c r="S222" s="36" t="s">
        <v>1730</v>
      </c>
      <c r="T222" s="36" t="s">
        <v>1730</v>
      </c>
      <c r="U222" s="36" t="n">
        <v>4.8</v>
      </c>
      <c r="V222" s="36" t="n">
        <v>6.2</v>
      </c>
      <c r="W222" s="36" t="n">
        <v>10</v>
      </c>
      <c r="X222" s="36" t="s">
        <v>1730</v>
      </c>
      <c r="Y222" s="36" t="s">
        <v>1730</v>
      </c>
      <c r="Z222" s="36" t="n">
        <v>7.4</v>
      </c>
      <c r="AA222" s="36" t="n">
        <v>4</v>
      </c>
      <c r="AB222" s="36" t="n">
        <v>5.2</v>
      </c>
      <c r="AC222" s="36" t="n">
        <v>6.4</v>
      </c>
      <c r="AD222" s="36" t="n">
        <v>3.4</v>
      </c>
      <c r="AE222" s="36" t="n">
        <v>4.2</v>
      </c>
      <c r="AF222" s="36" t="n">
        <v>6.6</v>
      </c>
      <c r="AG222" s="36" t="n">
        <v>7.2</v>
      </c>
      <c r="AH222" s="36" t="n">
        <v>4.4</v>
      </c>
      <c r="AI222" s="36" t="n">
        <v>6.8</v>
      </c>
      <c r="AJ222" s="36" t="n">
        <v>6.4</v>
      </c>
      <c r="AK222" s="36" t="n">
        <v>9.300000000000001</v>
      </c>
      <c r="AL222" s="36" t="s">
        <v>1730</v>
      </c>
      <c r="AM222" s="36" t="n">
        <v>5.4</v>
      </c>
      <c r="AN222" s="36" t="n">
        <v>4.5</v>
      </c>
      <c r="AO222" s="36" t="n">
        <v>8.9</v>
      </c>
      <c r="AP222" s="36" t="n">
        <v>4.8</v>
      </c>
      <c r="AQ222" s="36" t="n">
        <v>6.4</v>
      </c>
      <c r="AR222" s="36" t="n">
        <v>8.300000000000001</v>
      </c>
      <c r="AS222" s="36" t="n">
        <v>4.8</v>
      </c>
      <c r="AT222" s="36" t="n">
        <v>4.8</v>
      </c>
      <c r="AU222" s="36" t="n">
        <v>8.6</v>
      </c>
      <c r="AV222" s="36" t="n">
        <v>2.6</v>
      </c>
      <c r="AW222" s="36" t="s">
        <v>1730</v>
      </c>
      <c r="AX222" s="36" t="n">
        <v>5.3</v>
      </c>
      <c r="AY222" s="36" t="n">
        <v>6.5</v>
      </c>
      <c r="AZ222" s="36" t="n">
        <v>5</v>
      </c>
      <c r="BA222" s="36" t="n">
        <v>8.4</v>
      </c>
      <c r="BB222" s="36" t="n">
        <v>5.8</v>
      </c>
      <c r="BC222" s="36" t="n">
        <v>5.7</v>
      </c>
      <c r="BD222" s="36" t="n">
        <v>6.3</v>
      </c>
      <c r="BE222" s="36" t="n">
        <v>6.2</v>
      </c>
      <c r="BF222" s="36" t="n">
        <v>4.9</v>
      </c>
      <c r="BG222" s="36" t="n">
        <v>5</v>
      </c>
      <c r="BH222" s="36" t="s">
        <v>1730</v>
      </c>
      <c r="BI222" s="36" t="n">
        <v>6.9</v>
      </c>
      <c r="BJ222" s="36" t="n">
        <v>6.5</v>
      </c>
      <c r="BK222" s="36" t="n">
        <v>8.5</v>
      </c>
      <c r="BL222" s="36" t="s">
        <v>1730</v>
      </c>
      <c r="BM222" s="36" t="n">
        <v>7.6</v>
      </c>
      <c r="BN222" s="36" t="s">
        <v>1730</v>
      </c>
      <c r="BO222" s="36" t="s">
        <v>1730</v>
      </c>
      <c r="BP222" s="36" t="s">
        <v>1734</v>
      </c>
      <c r="BQ222" s="36" t="s">
        <v>1815</v>
      </c>
      <c r="BR222" s="36" t="s">
        <v>2660</v>
      </c>
      <c r="BS222" s="36" t="s">
        <v>2660</v>
      </c>
      <c r="BT222" s="36" t="s">
        <v>2661</v>
      </c>
      <c r="BU222" s="36" t="s">
        <v>2662</v>
      </c>
      <c r="BV222" s="36" t="n">
        <v>4494</v>
      </c>
      <c r="BW222" s="36" t="s">
        <v>121</v>
      </c>
      <c r="BX222" s="36" t="s">
        <v>1764</v>
      </c>
      <c r="BY222" s="36" t="s">
        <v>1750</v>
      </c>
    </row>
    <row r="223" spans="1:77">
      <c r="A223" s="36" t="n">
        <v>426412</v>
      </c>
      <c r="B223" s="36" t="s">
        <v>2663</v>
      </c>
      <c r="C223" s="36" t="s">
        <v>2664</v>
      </c>
      <c r="D223" s="36">
        <f>VLOOKUP(C223,原始数据!$A$4:$B$133,2,0)</f>
        <v/>
      </c>
      <c r="E223" s="179" t="s">
        <v>1755</v>
      </c>
      <c r="F223" s="36" t="s">
        <v>1730</v>
      </c>
      <c r="G223" s="36" t="n">
        <v>8.5</v>
      </c>
      <c r="H223" s="36" t="n">
        <v>7.2</v>
      </c>
      <c r="I223" s="36" t="s">
        <v>1730</v>
      </c>
      <c r="J223" s="36" t="n">
        <v>9.800000000000001</v>
      </c>
      <c r="K223" s="36" t="n">
        <v>4.2</v>
      </c>
      <c r="L223" s="36" t="n">
        <v>4</v>
      </c>
      <c r="M223" s="36" t="n">
        <v>1</v>
      </c>
      <c r="N223" s="36" t="n">
        <v>6.6</v>
      </c>
      <c r="O223" s="36" t="n">
        <v>6.5</v>
      </c>
      <c r="P223" s="36" t="n">
        <v>10</v>
      </c>
      <c r="Q223" s="36" t="n">
        <v>10</v>
      </c>
      <c r="R223" s="36" t="n">
        <v>9.1</v>
      </c>
      <c r="S223" s="36" t="s">
        <v>1730</v>
      </c>
      <c r="T223" s="36" t="s">
        <v>1730</v>
      </c>
      <c r="U223" s="36" t="n">
        <v>8.6</v>
      </c>
      <c r="V223" s="36" t="n">
        <v>6.8</v>
      </c>
      <c r="W223" s="36" t="n">
        <v>7.8</v>
      </c>
      <c r="X223" s="36" t="s">
        <v>1730</v>
      </c>
      <c r="Y223" s="36" t="s">
        <v>1730</v>
      </c>
      <c r="Z223" s="36" t="n">
        <v>7.4</v>
      </c>
      <c r="AA223" s="36" t="n">
        <v>5.7</v>
      </c>
      <c r="AB223" s="36" t="n">
        <v>5.9</v>
      </c>
      <c r="AC223" s="36" t="n">
        <v>8.1</v>
      </c>
      <c r="AD223" s="36" t="n">
        <v>6.4</v>
      </c>
      <c r="AE223" s="36" t="n">
        <v>4.9</v>
      </c>
      <c r="AF223" s="36" t="n">
        <v>3.9</v>
      </c>
      <c r="AG223" s="36" t="n">
        <v>7.2</v>
      </c>
      <c r="AH223" s="36" t="n">
        <v>8.1</v>
      </c>
      <c r="AI223" s="36" t="n">
        <v>10</v>
      </c>
      <c r="AJ223" s="36" t="n">
        <v>6.4</v>
      </c>
      <c r="AK223" s="36" t="n">
        <v>8</v>
      </c>
      <c r="AL223" s="36" t="s">
        <v>1730</v>
      </c>
      <c r="AM223" s="36" t="n">
        <v>8.9</v>
      </c>
      <c r="AN223" s="36" t="n">
        <v>8.5</v>
      </c>
      <c r="AO223" s="36" t="n">
        <v>7.1</v>
      </c>
      <c r="AP223" s="36" t="n">
        <v>5.4</v>
      </c>
      <c r="AQ223" s="36" t="n">
        <v>9</v>
      </c>
      <c r="AR223" s="36" t="n">
        <v>10</v>
      </c>
      <c r="AS223" s="36" t="n">
        <v>3.8</v>
      </c>
      <c r="AT223" s="36" t="n">
        <v>7.4</v>
      </c>
      <c r="AU223" s="36" t="n">
        <v>9.9</v>
      </c>
      <c r="AV223" s="36" t="n">
        <v>4.4</v>
      </c>
      <c r="AW223" s="36" t="s">
        <v>1730</v>
      </c>
      <c r="AX223" s="36" t="n">
        <v>9</v>
      </c>
      <c r="AY223" s="36" t="n">
        <v>8.199999999999999</v>
      </c>
      <c r="AZ223" s="36" t="n">
        <v>7.4</v>
      </c>
      <c r="BA223" s="36" t="n">
        <v>10</v>
      </c>
      <c r="BB223" s="36" t="n">
        <v>8.5</v>
      </c>
      <c r="BC223" s="36" t="n">
        <v>7.5</v>
      </c>
      <c r="BD223" s="36" t="n">
        <v>6.3</v>
      </c>
      <c r="BE223" s="36" t="n">
        <v>6.2</v>
      </c>
      <c r="BF223" s="36" t="n">
        <v>6.3</v>
      </c>
      <c r="BG223" s="36" t="n">
        <v>5.6</v>
      </c>
      <c r="BH223" s="36" t="s">
        <v>1730</v>
      </c>
      <c r="BI223" s="36" t="n">
        <v>6.3</v>
      </c>
      <c r="BJ223" s="36" t="n">
        <v>6.5</v>
      </c>
      <c r="BK223" s="36" t="n">
        <v>7.8</v>
      </c>
      <c r="BL223" s="36" t="s">
        <v>1730</v>
      </c>
      <c r="BM223" s="36" t="n">
        <v>7.8</v>
      </c>
      <c r="BN223" s="36" t="s">
        <v>1730</v>
      </c>
      <c r="BO223" s="36" t="s">
        <v>1730</v>
      </c>
      <c r="BP223" s="36" t="s">
        <v>1770</v>
      </c>
      <c r="BQ223" s="36" t="s">
        <v>1775</v>
      </c>
      <c r="BR223" s="36" t="s">
        <v>2665</v>
      </c>
      <c r="BS223" s="36" t="s">
        <v>2665</v>
      </c>
      <c r="BT223" s="36" t="s">
        <v>2666</v>
      </c>
      <c r="BU223" s="36" t="s">
        <v>2667</v>
      </c>
      <c r="BV223" s="36" t="n">
        <v>4876</v>
      </c>
      <c r="BW223" s="36" t="s">
        <v>121</v>
      </c>
      <c r="BX223" s="36" t="s">
        <v>1810</v>
      </c>
      <c r="BY223" s="36" t="s">
        <v>1792</v>
      </c>
    </row>
    <row r="224" spans="1:77">
      <c r="A224" s="36" t="n">
        <v>426412</v>
      </c>
      <c r="B224" s="36" t="s">
        <v>2668</v>
      </c>
      <c r="C224" s="36" t="s">
        <v>2669</v>
      </c>
      <c r="D224" s="36">
        <f>VLOOKUP(C224,原始数据!$A$4:$B$133,2,0)</f>
        <v/>
      </c>
      <c r="E224" s="179" t="s">
        <v>1876</v>
      </c>
      <c r="F224" s="36" t="s">
        <v>1730</v>
      </c>
      <c r="G224" s="36" t="n">
        <v>10</v>
      </c>
      <c r="H224" s="36" t="n">
        <v>4.4</v>
      </c>
      <c r="I224" s="36" t="s">
        <v>1730</v>
      </c>
      <c r="J224" s="36" t="n">
        <v>7.1</v>
      </c>
      <c r="K224" s="36" t="n">
        <v>6</v>
      </c>
      <c r="L224" s="36" t="n">
        <v>9.300000000000001</v>
      </c>
      <c r="M224" s="36" t="n">
        <v>2.2</v>
      </c>
      <c r="N224" s="36" t="n">
        <v>4.8</v>
      </c>
      <c r="O224" s="36" t="n">
        <v>8.300000000000001</v>
      </c>
      <c r="P224" s="36" t="n">
        <v>8.5</v>
      </c>
      <c r="Q224" s="36" t="n">
        <v>6.9</v>
      </c>
      <c r="R224" s="36" t="n">
        <v>6.2</v>
      </c>
      <c r="S224" s="36" t="s">
        <v>1730</v>
      </c>
      <c r="T224" s="36" t="s">
        <v>1730</v>
      </c>
      <c r="U224" s="36" t="n">
        <v>6.5</v>
      </c>
      <c r="V224" s="36" t="n">
        <v>6.2</v>
      </c>
      <c r="W224" s="36" t="n">
        <v>10</v>
      </c>
      <c r="X224" s="36" t="s">
        <v>1730</v>
      </c>
      <c r="Y224" s="36" t="s">
        <v>1730</v>
      </c>
      <c r="Z224" s="36" t="n">
        <v>4.8</v>
      </c>
      <c r="AA224" s="36" t="n">
        <v>2.3</v>
      </c>
      <c r="AB224" s="36" t="n">
        <v>7.3</v>
      </c>
      <c r="AC224" s="36" t="n">
        <v>4.9</v>
      </c>
      <c r="AD224" s="36" t="n">
        <v>6.4</v>
      </c>
      <c r="AE224" s="36" t="n">
        <v>4.9</v>
      </c>
      <c r="AF224" s="36" t="n">
        <v>9.300000000000001</v>
      </c>
      <c r="AG224" s="36" t="n">
        <v>3.8</v>
      </c>
      <c r="AH224" s="36" t="n">
        <v>9.1</v>
      </c>
      <c r="AI224" s="36" t="n">
        <v>9</v>
      </c>
      <c r="AJ224" s="36" t="n">
        <v>8.4</v>
      </c>
      <c r="AK224" s="36" t="n">
        <v>6.8</v>
      </c>
      <c r="AL224" s="36" t="s">
        <v>1730</v>
      </c>
      <c r="AM224" s="36" t="n">
        <v>7.7</v>
      </c>
      <c r="AN224" s="36" t="n">
        <v>4.5</v>
      </c>
      <c r="AO224" s="36" t="n">
        <v>8.9</v>
      </c>
      <c r="AP224" s="36" t="n">
        <v>5.6</v>
      </c>
      <c r="AQ224" s="36" t="n">
        <v>4.1</v>
      </c>
      <c r="AR224" s="36" t="n">
        <v>4.4</v>
      </c>
      <c r="AS224" s="36" t="n">
        <v>2.8</v>
      </c>
      <c r="AT224" s="36" t="n">
        <v>8.800000000000001</v>
      </c>
      <c r="AU224" s="36" t="n">
        <v>6</v>
      </c>
      <c r="AV224" s="36" t="n">
        <v>4.4</v>
      </c>
      <c r="AW224" s="36" t="s">
        <v>1730</v>
      </c>
      <c r="AX224" s="36" t="n">
        <v>10</v>
      </c>
      <c r="AY224" s="36" t="n">
        <v>4.8</v>
      </c>
      <c r="AZ224" s="36" t="n">
        <v>3.8</v>
      </c>
      <c r="BA224" s="36" t="n">
        <v>9.5</v>
      </c>
      <c r="BB224" s="36" t="n">
        <v>8</v>
      </c>
      <c r="BC224" s="36" t="n">
        <v>4</v>
      </c>
      <c r="BD224" s="36" t="n">
        <v>6.3</v>
      </c>
      <c r="BE224" s="36" t="n">
        <v>7.6</v>
      </c>
      <c r="BF224" s="36" t="n">
        <v>8.4</v>
      </c>
      <c r="BG224" s="36" t="n">
        <v>6.2</v>
      </c>
      <c r="BH224" s="36" t="s">
        <v>1730</v>
      </c>
      <c r="BI224" s="36" t="n">
        <v>5.8</v>
      </c>
      <c r="BJ224" s="36" t="n">
        <v>3.1</v>
      </c>
      <c r="BK224" s="36" t="n">
        <v>10</v>
      </c>
      <c r="BL224" s="36" t="s">
        <v>1730</v>
      </c>
      <c r="BM224" s="36" t="n">
        <v>6</v>
      </c>
      <c r="BN224" s="36" t="s">
        <v>1730</v>
      </c>
      <c r="BO224" s="36" t="s">
        <v>1730</v>
      </c>
      <c r="BP224" s="36" t="s">
        <v>1764</v>
      </c>
      <c r="BQ224" s="36" t="s">
        <v>1859</v>
      </c>
      <c r="BR224" s="36" t="s">
        <v>2670</v>
      </c>
      <c r="BS224" s="36" t="s">
        <v>2670</v>
      </c>
      <c r="BT224" s="36" t="s">
        <v>2671</v>
      </c>
      <c r="BU224" s="36" t="s">
        <v>2672</v>
      </c>
      <c r="BV224" s="36" t="n">
        <v>4378</v>
      </c>
      <c r="BW224" s="36" t="s">
        <v>121</v>
      </c>
      <c r="BX224" s="36" t="s">
        <v>1810</v>
      </c>
      <c r="BY224" s="36" t="s">
        <v>1770</v>
      </c>
    </row>
    <row r="225" spans="1:77">
      <c r="A225" s="36" t="n">
        <v>426412</v>
      </c>
      <c r="B225" s="36" t="s">
        <v>2673</v>
      </c>
      <c r="C225" s="36" t="s">
        <v>2674</v>
      </c>
      <c r="D225" s="36">
        <f>VLOOKUP(C225,原始数据!$A$4:$B$133,2,0)</f>
        <v/>
      </c>
      <c r="E225" s="179" t="s">
        <v>1755</v>
      </c>
      <c r="F225" s="36" t="s">
        <v>1730</v>
      </c>
      <c r="G225" s="36" t="n">
        <v>10</v>
      </c>
      <c r="H225" s="36" t="n">
        <v>8.1</v>
      </c>
      <c r="I225" s="36" t="s">
        <v>1730</v>
      </c>
      <c r="J225" s="36" t="n">
        <v>6.2</v>
      </c>
      <c r="K225" s="36" t="n">
        <v>4.8</v>
      </c>
      <c r="L225" s="36" t="n">
        <v>4</v>
      </c>
      <c r="M225" s="36" t="n">
        <v>3</v>
      </c>
      <c r="N225" s="36" t="n">
        <v>6.6</v>
      </c>
      <c r="O225" s="36" t="n">
        <v>7.1</v>
      </c>
      <c r="P225" s="36" t="n">
        <v>10</v>
      </c>
      <c r="Q225" s="36" t="n">
        <v>6.9</v>
      </c>
      <c r="R225" s="36" t="n">
        <v>5.3</v>
      </c>
      <c r="S225" s="36" t="s">
        <v>1730</v>
      </c>
      <c r="T225" s="36" t="s">
        <v>1730</v>
      </c>
      <c r="U225" s="36" t="n">
        <v>5</v>
      </c>
      <c r="V225" s="36" t="n">
        <v>6.2</v>
      </c>
      <c r="W225" s="36" t="n">
        <v>5.2</v>
      </c>
      <c r="X225" s="36" t="s">
        <v>1730</v>
      </c>
      <c r="Y225" s="36" t="s">
        <v>1730</v>
      </c>
      <c r="Z225" s="36" t="n">
        <v>6.5</v>
      </c>
      <c r="AA225" s="36" t="n">
        <v>7.5</v>
      </c>
      <c r="AB225" s="36" t="n">
        <v>5.9</v>
      </c>
      <c r="AC225" s="36" t="n">
        <v>7.3</v>
      </c>
      <c r="AD225" s="36" t="n">
        <v>5.2</v>
      </c>
      <c r="AE225" s="36" t="n">
        <v>7.6</v>
      </c>
      <c r="AF225" s="36" t="n">
        <v>3.9</v>
      </c>
      <c r="AG225" s="36" t="n">
        <v>7.2</v>
      </c>
      <c r="AH225" s="36" t="n">
        <v>7.2</v>
      </c>
      <c r="AI225" s="36" t="n">
        <v>8.699999999999999</v>
      </c>
      <c r="AJ225" s="36" t="n">
        <v>8.4</v>
      </c>
      <c r="AK225" s="36" t="n">
        <v>5.6</v>
      </c>
      <c r="AL225" s="36" t="s">
        <v>1730</v>
      </c>
      <c r="AM225" s="36" t="n">
        <v>6.5</v>
      </c>
      <c r="AN225" s="36" t="n">
        <v>2.5</v>
      </c>
      <c r="AO225" s="36" t="n">
        <v>5.9</v>
      </c>
      <c r="AP225" s="36" t="n">
        <v>7.7</v>
      </c>
      <c r="AQ225" s="36" t="n">
        <v>7.4</v>
      </c>
      <c r="AR225" s="36" t="n">
        <v>10</v>
      </c>
      <c r="AS225" s="36" t="n">
        <v>6.1</v>
      </c>
      <c r="AT225" s="36" t="n">
        <v>6.1</v>
      </c>
      <c r="AU225" s="36" t="n">
        <v>5</v>
      </c>
      <c r="AV225" s="36" t="n">
        <v>3.8</v>
      </c>
      <c r="AW225" s="36" t="s">
        <v>1730</v>
      </c>
      <c r="AX225" s="36" t="n">
        <v>7.7</v>
      </c>
      <c r="AY225" s="36" t="n">
        <v>3</v>
      </c>
      <c r="AZ225" s="36" t="n">
        <v>6.2</v>
      </c>
      <c r="BA225" s="36" t="n">
        <v>8.4</v>
      </c>
      <c r="BB225" s="36" t="n">
        <v>6.3</v>
      </c>
      <c r="BC225" s="36" t="n">
        <v>5.7</v>
      </c>
      <c r="BD225" s="36" t="n">
        <v>6.3</v>
      </c>
      <c r="BE225" s="36" t="n">
        <v>6.9</v>
      </c>
      <c r="BF225" s="36" t="n">
        <v>5.8</v>
      </c>
      <c r="BG225" s="36" t="n">
        <v>5</v>
      </c>
      <c r="BH225" s="36" t="s">
        <v>1730</v>
      </c>
      <c r="BI225" s="36" t="n">
        <v>5.8</v>
      </c>
      <c r="BJ225" s="36" t="n">
        <v>4.8</v>
      </c>
      <c r="BK225" s="36" t="n">
        <v>6.6</v>
      </c>
      <c r="BL225" s="36" t="s">
        <v>1730</v>
      </c>
      <c r="BM225" s="36" t="n">
        <v>6.7</v>
      </c>
      <c r="BN225" s="36" t="s">
        <v>1730</v>
      </c>
      <c r="BO225" s="36" t="s">
        <v>1730</v>
      </c>
      <c r="BP225" s="36" t="s">
        <v>1734</v>
      </c>
      <c r="BQ225" s="36" t="s">
        <v>1775</v>
      </c>
      <c r="BR225" s="36" t="s">
        <v>2675</v>
      </c>
      <c r="BS225" s="36" t="s">
        <v>2675</v>
      </c>
      <c r="BT225" s="36" t="s">
        <v>2676</v>
      </c>
      <c r="BU225" s="36" t="s">
        <v>2677</v>
      </c>
      <c r="BV225" s="36" t="n">
        <v>4116</v>
      </c>
      <c r="BW225" s="36" t="s">
        <v>121</v>
      </c>
      <c r="BX225" s="36" t="s">
        <v>1797</v>
      </c>
      <c r="BY225" s="36" t="s">
        <v>1783</v>
      </c>
    </row>
    <row r="226" spans="1:77">
      <c r="A226" s="36" t="n">
        <v>426412</v>
      </c>
      <c r="B226" s="36" t="s">
        <v>2678</v>
      </c>
      <c r="C226" s="36" t="s">
        <v>2679</v>
      </c>
      <c r="D226" s="36">
        <f>VLOOKUP(C226,原始数据!$A$4:$B$133,2,0)</f>
        <v/>
      </c>
      <c r="E226" s="179" t="s">
        <v>1799</v>
      </c>
      <c r="F226" s="36" t="s">
        <v>1730</v>
      </c>
      <c r="G226" s="36" t="n">
        <v>8.5</v>
      </c>
      <c r="H226" s="36" t="n">
        <v>8.1</v>
      </c>
      <c r="I226" s="36" t="s">
        <v>1730</v>
      </c>
      <c r="J226" s="36" t="n">
        <v>7.1</v>
      </c>
      <c r="K226" s="36" t="n">
        <v>1.3</v>
      </c>
      <c r="L226" s="36" t="n">
        <v>7.5</v>
      </c>
      <c r="M226" s="36" t="n">
        <v>5.8</v>
      </c>
      <c r="N226" s="36" t="n">
        <v>10</v>
      </c>
      <c r="O226" s="36" t="n">
        <v>8.300000000000001</v>
      </c>
      <c r="P226" s="36" t="n">
        <v>10</v>
      </c>
      <c r="Q226" s="36" t="n">
        <v>6.9</v>
      </c>
      <c r="R226" s="36" t="n">
        <v>6.2</v>
      </c>
      <c r="S226" s="36" t="s">
        <v>1730</v>
      </c>
      <c r="T226" s="36" t="s">
        <v>1730</v>
      </c>
      <c r="U226" s="36" t="n">
        <v>8</v>
      </c>
      <c r="V226" s="36" t="n">
        <v>9.4</v>
      </c>
      <c r="W226" s="36" t="n">
        <v>3.8</v>
      </c>
      <c r="X226" s="36" t="s">
        <v>1730</v>
      </c>
      <c r="Y226" s="36" t="s">
        <v>1730</v>
      </c>
      <c r="Z226" s="36" t="n">
        <v>8.199999999999999</v>
      </c>
      <c r="AA226" s="36" t="n">
        <v>5.7</v>
      </c>
      <c r="AB226" s="36" t="n">
        <v>7.3</v>
      </c>
      <c r="AC226" s="36" t="n">
        <v>9.5</v>
      </c>
      <c r="AD226" s="36" t="n">
        <v>7.7</v>
      </c>
      <c r="AE226" s="36" t="n">
        <v>6.9</v>
      </c>
      <c r="AF226" s="36" t="n">
        <v>3.9</v>
      </c>
      <c r="AG226" s="36" t="n">
        <v>8.800000000000001</v>
      </c>
      <c r="AH226" s="36" t="n">
        <v>9.1</v>
      </c>
      <c r="AI226" s="36" t="n">
        <v>10</v>
      </c>
      <c r="AJ226" s="36" t="n">
        <v>6.4</v>
      </c>
      <c r="AK226" s="36" t="n">
        <v>8</v>
      </c>
      <c r="AL226" s="36" t="s">
        <v>1730</v>
      </c>
      <c r="AM226" s="36" t="n">
        <v>8.300000000000001</v>
      </c>
      <c r="AN226" s="36" t="n">
        <v>10</v>
      </c>
      <c r="AO226" s="36" t="n">
        <v>2.4</v>
      </c>
      <c r="AP226" s="36" t="n">
        <v>3.9</v>
      </c>
      <c r="AQ226" s="36" t="n">
        <v>5.8</v>
      </c>
      <c r="AR226" s="36" t="n">
        <v>6.3</v>
      </c>
      <c r="AS226" s="36" t="n">
        <v>7.9</v>
      </c>
      <c r="AT226" s="36" t="n">
        <v>6.8</v>
      </c>
      <c r="AU226" s="36" t="n">
        <v>5.2</v>
      </c>
      <c r="AV226" s="36" t="n">
        <v>6.6</v>
      </c>
      <c r="AW226" s="36" t="s">
        <v>1730</v>
      </c>
      <c r="AX226" s="36" t="n">
        <v>10</v>
      </c>
      <c r="AY226" s="36" t="n">
        <v>6.5</v>
      </c>
      <c r="AZ226" s="36" t="n">
        <v>7.4</v>
      </c>
      <c r="BA226" s="36" t="n">
        <v>10</v>
      </c>
      <c r="BB226" s="36" t="n">
        <v>8</v>
      </c>
      <c r="BC226" s="36" t="n">
        <v>5.7</v>
      </c>
      <c r="BD226" s="36" t="n">
        <v>6.3</v>
      </c>
      <c r="BE226" s="36" t="n">
        <v>9.1</v>
      </c>
      <c r="BF226" s="36" t="n">
        <v>6.5</v>
      </c>
      <c r="BG226" s="36" t="n">
        <v>7.3</v>
      </c>
      <c r="BH226" s="36" t="s">
        <v>1730</v>
      </c>
      <c r="BI226" s="36" t="n">
        <v>2.5</v>
      </c>
      <c r="BJ226" s="36" t="n">
        <v>3.1</v>
      </c>
      <c r="BK226" s="36" t="n">
        <v>10</v>
      </c>
      <c r="BL226" s="36" t="s">
        <v>1730</v>
      </c>
      <c r="BM226" s="36" t="n">
        <v>9.199999999999999</v>
      </c>
      <c r="BN226" s="36" t="s">
        <v>1730</v>
      </c>
      <c r="BO226" s="36" t="s">
        <v>1730</v>
      </c>
      <c r="BP226" s="36" t="s">
        <v>1770</v>
      </c>
      <c r="BQ226" s="36" t="s">
        <v>1815</v>
      </c>
      <c r="BR226" s="36" t="s">
        <v>2680</v>
      </c>
      <c r="BS226" s="36" t="s">
        <v>2680</v>
      </c>
      <c r="BT226" s="36" t="s">
        <v>2681</v>
      </c>
      <c r="BU226" s="36" t="s">
        <v>2682</v>
      </c>
      <c r="BV226" s="36" t="n">
        <v>5494</v>
      </c>
      <c r="BW226" s="36" t="s">
        <v>121</v>
      </c>
      <c r="BX226" s="36" t="s">
        <v>1897</v>
      </c>
      <c r="BY226" s="36" t="s">
        <v>1735</v>
      </c>
    </row>
    <row r="227" spans="1:77">
      <c r="A227" s="36" t="n">
        <v>426412</v>
      </c>
      <c r="B227" s="36" t="s">
        <v>2683</v>
      </c>
      <c r="C227" s="36" t="s">
        <v>2684</v>
      </c>
      <c r="D227" s="36">
        <f>VLOOKUP(C227,原始数据!$A$4:$B$133,2,0)</f>
        <v/>
      </c>
      <c r="E227" s="179" t="s">
        <v>1927</v>
      </c>
      <c r="F227" s="36" t="s">
        <v>1730</v>
      </c>
      <c r="G227" s="36" t="n">
        <v>8.5</v>
      </c>
      <c r="H227" s="36" t="n">
        <v>6.2</v>
      </c>
      <c r="I227" s="36" t="s">
        <v>1730</v>
      </c>
      <c r="J227" s="36" t="n">
        <v>4.3</v>
      </c>
      <c r="K227" s="36" t="n">
        <v>3.6</v>
      </c>
      <c r="L227" s="36" t="n">
        <v>5.8</v>
      </c>
      <c r="M227" s="36" t="n">
        <v>3.7</v>
      </c>
      <c r="N227" s="36" t="n">
        <v>8.4</v>
      </c>
      <c r="O227" s="36" t="n">
        <v>5.3</v>
      </c>
      <c r="P227" s="36" t="n">
        <v>10</v>
      </c>
      <c r="Q227" s="36" t="n">
        <v>8.699999999999999</v>
      </c>
      <c r="R227" s="36" t="n">
        <v>5.3</v>
      </c>
      <c r="S227" s="36" t="s">
        <v>1730</v>
      </c>
      <c r="T227" s="36" t="s">
        <v>1730</v>
      </c>
      <c r="U227" s="36" t="n">
        <v>4.1</v>
      </c>
      <c r="V227" s="36" t="n">
        <v>5.6</v>
      </c>
      <c r="W227" s="36" t="n">
        <v>2.4</v>
      </c>
      <c r="X227" s="36" t="s">
        <v>1730</v>
      </c>
      <c r="Y227" s="36" t="s">
        <v>1730</v>
      </c>
      <c r="Z227" s="36" t="n">
        <v>8.4</v>
      </c>
      <c r="AA227" s="36" t="n">
        <v>2.3</v>
      </c>
      <c r="AB227" s="36" t="n">
        <v>2.4</v>
      </c>
      <c r="AC227" s="36" t="n">
        <v>6.2</v>
      </c>
      <c r="AD227" s="36" t="n">
        <v>5.2</v>
      </c>
      <c r="AE227" s="36" t="n">
        <v>4.2</v>
      </c>
      <c r="AF227" s="36" t="n">
        <v>3.9</v>
      </c>
      <c r="AG227" s="36" t="n">
        <v>7.2</v>
      </c>
      <c r="AH227" s="36" t="n">
        <v>9.1</v>
      </c>
      <c r="AI227" s="36" t="n">
        <v>7.9</v>
      </c>
      <c r="AJ227" s="36" t="n">
        <v>6.4</v>
      </c>
      <c r="AK227" s="36" t="n">
        <v>4.4</v>
      </c>
      <c r="AL227" s="36" t="s">
        <v>1730</v>
      </c>
      <c r="AM227" s="36" t="n">
        <v>4.2</v>
      </c>
      <c r="AN227" s="36" t="n">
        <v>2.5</v>
      </c>
      <c r="AO227" s="36" t="n">
        <v>2.4</v>
      </c>
      <c r="AP227" s="36" t="n">
        <v>3.3</v>
      </c>
      <c r="AQ227" s="36" t="n">
        <v>4.3</v>
      </c>
      <c r="AR227" s="36" t="n">
        <v>4.4</v>
      </c>
      <c r="AS227" s="36" t="n">
        <v>4.8</v>
      </c>
      <c r="AT227" s="36" t="n">
        <v>3.4</v>
      </c>
      <c r="AU227" s="36" t="n">
        <v>7.7</v>
      </c>
      <c r="AV227" s="36" t="n">
        <v>4.4</v>
      </c>
      <c r="AW227" s="36" t="s">
        <v>1730</v>
      </c>
      <c r="AX227" s="36" t="n">
        <v>8.1</v>
      </c>
      <c r="AY227" s="36" t="n">
        <v>6.5</v>
      </c>
      <c r="AZ227" s="36" t="n">
        <v>7.4</v>
      </c>
      <c r="BA227" s="36" t="n">
        <v>6.6</v>
      </c>
      <c r="BB227" s="36" t="n">
        <v>6.9</v>
      </c>
      <c r="BC227" s="36" t="n">
        <v>5.7</v>
      </c>
      <c r="BD227" s="36" t="n">
        <v>8.199999999999999</v>
      </c>
      <c r="BE227" s="36" t="n">
        <v>5.5</v>
      </c>
      <c r="BF227" s="36" t="n">
        <v>2.7</v>
      </c>
      <c r="BG227" s="36" t="n">
        <v>5.6</v>
      </c>
      <c r="BH227" s="36" t="s">
        <v>1730</v>
      </c>
      <c r="BI227" s="36" t="n">
        <v>5.2</v>
      </c>
      <c r="BJ227" s="36" t="n">
        <v>4.8</v>
      </c>
      <c r="BK227" s="36" t="n">
        <v>6.3</v>
      </c>
      <c r="BL227" s="36" t="s">
        <v>1730</v>
      </c>
      <c r="BM227" s="36" t="n">
        <v>5.3</v>
      </c>
      <c r="BN227" s="36" t="s">
        <v>1730</v>
      </c>
      <c r="BO227" s="36" t="s">
        <v>1730</v>
      </c>
      <c r="BP227" s="36" t="s">
        <v>2210</v>
      </c>
      <c r="BQ227" s="36" t="s">
        <v>2193</v>
      </c>
      <c r="BR227" s="36" t="s">
        <v>2685</v>
      </c>
      <c r="BS227" s="36" t="s">
        <v>2685</v>
      </c>
      <c r="BT227" s="36" t="s">
        <v>2686</v>
      </c>
      <c r="BU227" s="36" t="s">
        <v>2687</v>
      </c>
      <c r="BV227" s="36" t="n">
        <v>5180</v>
      </c>
      <c r="BW227" s="36" t="s">
        <v>121</v>
      </c>
      <c r="BX227" s="36" t="s">
        <v>1782</v>
      </c>
      <c r="BY227" s="36" t="s">
        <v>1750</v>
      </c>
    </row>
    <row r="228" spans="1:77">
      <c r="A228" s="36" t="n">
        <v>426412</v>
      </c>
      <c r="B228" s="36" t="s">
        <v>2688</v>
      </c>
      <c r="C228" s="36" t="s">
        <v>2689</v>
      </c>
      <c r="D228" s="36">
        <f>VLOOKUP(C228,原始数据!$A$4:$B$133,2,0)</f>
        <v/>
      </c>
      <c r="E228" s="179" t="s">
        <v>1811</v>
      </c>
      <c r="F228" s="36" t="s">
        <v>1730</v>
      </c>
      <c r="G228" s="36" t="n">
        <v>6.5</v>
      </c>
      <c r="H228" s="36" t="n">
        <v>6.2</v>
      </c>
      <c r="I228" s="36" t="s">
        <v>1730</v>
      </c>
      <c r="J228" s="36" t="n">
        <v>8.9</v>
      </c>
      <c r="K228" s="36" t="n">
        <v>3.6</v>
      </c>
      <c r="L228" s="36" t="n">
        <v>4</v>
      </c>
      <c r="M228" s="36" t="n">
        <v>5.1</v>
      </c>
      <c r="N228" s="36" t="n">
        <v>6.6</v>
      </c>
      <c r="O228" s="36" t="n">
        <v>6.5</v>
      </c>
      <c r="P228" s="36" t="n">
        <v>2.5</v>
      </c>
      <c r="Q228" s="36" t="n">
        <v>5</v>
      </c>
      <c r="R228" s="36" t="n">
        <v>7.2</v>
      </c>
      <c r="S228" s="36" t="s">
        <v>1730</v>
      </c>
      <c r="T228" s="36" t="s">
        <v>1730</v>
      </c>
      <c r="U228" s="36" t="n">
        <v>3.5</v>
      </c>
      <c r="V228" s="36" t="n">
        <v>7.5</v>
      </c>
      <c r="W228" s="36" t="n">
        <v>6.1</v>
      </c>
      <c r="X228" s="36" t="s">
        <v>1730</v>
      </c>
      <c r="Y228" s="36" t="s">
        <v>1730</v>
      </c>
      <c r="Z228" s="36" t="n">
        <v>6.6</v>
      </c>
      <c r="AA228" s="36" t="n">
        <v>5.7</v>
      </c>
      <c r="AB228" s="36" t="n">
        <v>7.3</v>
      </c>
      <c r="AC228" s="36" t="n">
        <v>2.7</v>
      </c>
      <c r="AD228" s="36" t="n">
        <v>5.8</v>
      </c>
      <c r="AE228" s="36" t="n">
        <v>5.5</v>
      </c>
      <c r="AF228" s="36" t="n">
        <v>3.9</v>
      </c>
      <c r="AG228" s="36" t="n">
        <v>5.5</v>
      </c>
      <c r="AH228" s="36" t="n">
        <v>9.1</v>
      </c>
      <c r="AI228" s="36" t="n">
        <v>2.8</v>
      </c>
      <c r="AJ228" s="36" t="n">
        <v>6.4</v>
      </c>
      <c r="AK228" s="36" t="n">
        <v>5.6</v>
      </c>
      <c r="AL228" s="36" t="s">
        <v>1730</v>
      </c>
      <c r="AM228" s="36" t="n">
        <v>3</v>
      </c>
      <c r="AN228" s="36" t="n">
        <v>2.5</v>
      </c>
      <c r="AO228" s="36" t="n">
        <v>4.8</v>
      </c>
      <c r="AP228" s="36" t="n">
        <v>5.1</v>
      </c>
      <c r="AQ228" s="36" t="n">
        <v>5.6</v>
      </c>
      <c r="AR228" s="36" t="n">
        <v>4.4</v>
      </c>
      <c r="AS228" s="36" t="n">
        <v>5.3</v>
      </c>
      <c r="AT228" s="36" t="n">
        <v>7.4</v>
      </c>
      <c r="AU228" s="36" t="n">
        <v>7.2</v>
      </c>
      <c r="AV228" s="36" t="n">
        <v>2.6</v>
      </c>
      <c r="AW228" s="36" t="s">
        <v>1730</v>
      </c>
      <c r="AX228" s="36" t="n">
        <v>9.9</v>
      </c>
      <c r="AY228" s="36" t="n">
        <v>8.199999999999999</v>
      </c>
      <c r="AZ228" s="36" t="n">
        <v>3.8</v>
      </c>
      <c r="BA228" s="36" t="n">
        <v>7.8</v>
      </c>
      <c r="BB228" s="36" t="n">
        <v>9.1</v>
      </c>
      <c r="BC228" s="36" t="n">
        <v>4</v>
      </c>
      <c r="BD228" s="36" t="n">
        <v>8.199999999999999</v>
      </c>
      <c r="BE228" s="36" t="n">
        <v>4</v>
      </c>
      <c r="BF228" s="36" t="n">
        <v>7.3</v>
      </c>
      <c r="BG228" s="36" t="n">
        <v>3.3</v>
      </c>
      <c r="BH228" s="36" t="s">
        <v>1730</v>
      </c>
      <c r="BI228" s="36" t="n">
        <v>6.3</v>
      </c>
      <c r="BJ228" s="36" t="n">
        <v>6.5</v>
      </c>
      <c r="BK228" s="36" t="n">
        <v>7</v>
      </c>
      <c r="BL228" s="36" t="s">
        <v>1730</v>
      </c>
      <c r="BM228" s="36" t="n">
        <v>4.8</v>
      </c>
      <c r="BN228" s="36" t="s">
        <v>1730</v>
      </c>
      <c r="BO228" s="36" t="s">
        <v>1730</v>
      </c>
      <c r="BP228" s="36" t="s">
        <v>2192</v>
      </c>
      <c r="BQ228" s="36" t="s">
        <v>2183</v>
      </c>
      <c r="BR228" s="36" t="s">
        <v>2690</v>
      </c>
      <c r="BS228" s="36" t="s">
        <v>2690</v>
      </c>
      <c r="BT228" s="36" t="s">
        <v>2691</v>
      </c>
      <c r="BU228" s="36" t="s">
        <v>2692</v>
      </c>
      <c r="BV228" s="36" t="n">
        <v>6090</v>
      </c>
      <c r="BW228" s="36" t="s">
        <v>121</v>
      </c>
      <c r="BX228" s="36" t="s">
        <v>1775</v>
      </c>
      <c r="BY228" s="36" t="s">
        <v>1735</v>
      </c>
    </row>
    <row r="229" spans="1:77">
      <c r="A229" s="36" t="n">
        <v>413591</v>
      </c>
      <c r="B229" s="36" t="s">
        <v>2693</v>
      </c>
      <c r="C229" s="36" t="s">
        <v>2694</v>
      </c>
      <c r="D229" s="36">
        <f>VLOOKUP(C229,原始数据!$A$4:$B$133,2,0)</f>
        <v/>
      </c>
      <c r="E229" s="179" t="s">
        <v>1959</v>
      </c>
      <c r="F229" s="36" t="n">
        <v>5.5</v>
      </c>
      <c r="G229" s="36" t="n">
        <v>10</v>
      </c>
      <c r="H229" s="36" t="n">
        <v>5.3</v>
      </c>
      <c r="I229" s="36" t="n">
        <v>4.9</v>
      </c>
      <c r="J229" s="36" t="s">
        <v>1730</v>
      </c>
      <c r="K229" s="36" t="n">
        <v>2.5</v>
      </c>
      <c r="L229" s="36" t="s">
        <v>1730</v>
      </c>
      <c r="M229" s="36" t="n">
        <v>4.4</v>
      </c>
      <c r="N229" s="36" t="n">
        <v>3</v>
      </c>
      <c r="O229" s="36" t="n">
        <v>2.9</v>
      </c>
      <c r="P229" s="36" t="n">
        <v>10</v>
      </c>
      <c r="Q229" s="36" t="n">
        <v>6.9</v>
      </c>
      <c r="R229" s="36" t="n">
        <v>3.4</v>
      </c>
      <c r="S229" s="36" t="n">
        <v>4.3</v>
      </c>
      <c r="T229" s="36" t="n">
        <v>4.3</v>
      </c>
      <c r="U229" s="36" t="n">
        <v>2.1</v>
      </c>
      <c r="V229" s="36" t="s">
        <v>1730</v>
      </c>
      <c r="W229" s="36" t="s">
        <v>1730</v>
      </c>
      <c r="X229" s="36" t="n">
        <v>6.3</v>
      </c>
      <c r="Y229" s="36" t="n">
        <v>4.6</v>
      </c>
      <c r="Z229" s="36" t="n">
        <v>3.8</v>
      </c>
      <c r="AA229" s="36" t="n">
        <v>4</v>
      </c>
      <c r="AB229" s="36" t="n">
        <v>2.4</v>
      </c>
      <c r="AC229" s="36" t="s">
        <v>1730</v>
      </c>
      <c r="AD229" s="36" t="n">
        <v>3.4</v>
      </c>
      <c r="AE229" s="36" t="n">
        <v>5.5</v>
      </c>
      <c r="AF229" s="36" t="s">
        <v>1730</v>
      </c>
      <c r="AG229" s="36" t="n">
        <v>7.2</v>
      </c>
      <c r="AH229" s="36" t="n">
        <v>7.2</v>
      </c>
      <c r="AI229" s="36" t="n">
        <v>10</v>
      </c>
      <c r="AJ229" s="36" t="n">
        <v>8.4</v>
      </c>
      <c r="AK229" s="36" t="n">
        <v>4.4</v>
      </c>
      <c r="AL229" s="36" t="n">
        <v>2.8</v>
      </c>
      <c r="AM229" s="36" t="n">
        <v>4.2</v>
      </c>
      <c r="AN229" s="36" t="n">
        <v>6.5</v>
      </c>
      <c r="AO229" s="36" t="s">
        <v>1730</v>
      </c>
      <c r="AP229" s="36" t="n">
        <v>4.7</v>
      </c>
      <c r="AQ229" s="36" t="n">
        <v>3.3</v>
      </c>
      <c r="AR229" s="36" t="n">
        <v>4.4</v>
      </c>
      <c r="AS229" s="36" t="n">
        <v>5.8</v>
      </c>
      <c r="AT229" s="36" t="n">
        <v>3.4</v>
      </c>
      <c r="AU229" s="36" t="n">
        <v>6.4</v>
      </c>
      <c r="AV229" s="36" t="n">
        <v>2.6</v>
      </c>
      <c r="AW229" s="36" t="n">
        <v>1.2</v>
      </c>
      <c r="AX229" s="36" t="n">
        <v>6.4</v>
      </c>
      <c r="AY229" s="36" t="n">
        <v>6.5</v>
      </c>
      <c r="AZ229" s="36" t="s">
        <v>1730</v>
      </c>
      <c r="BA229" s="36" t="s">
        <v>1730</v>
      </c>
      <c r="BB229" s="36" t="n">
        <v>8</v>
      </c>
      <c r="BC229" s="36" t="n">
        <v>5.7</v>
      </c>
      <c r="BD229" s="36" t="n">
        <v>4.4</v>
      </c>
      <c r="BE229" s="36" t="s">
        <v>1730</v>
      </c>
      <c r="BF229" s="36" t="n">
        <v>2.4</v>
      </c>
      <c r="BG229" s="36" t="n">
        <v>5</v>
      </c>
      <c r="BH229" s="36" t="n">
        <v>5.5</v>
      </c>
      <c r="BI229" s="36" t="n">
        <v>4.7</v>
      </c>
      <c r="BJ229" s="36" t="n">
        <v>4.8</v>
      </c>
      <c r="BK229" s="36" t="s">
        <v>1730</v>
      </c>
      <c r="BL229" s="36" t="n">
        <v>5.5</v>
      </c>
      <c r="BM229" s="36" t="n">
        <v>4.5</v>
      </c>
      <c r="BN229" s="36" t="s">
        <v>2188</v>
      </c>
      <c r="BO229" s="36" t="s">
        <v>2184</v>
      </c>
      <c r="BP229" s="36" t="s">
        <v>1730</v>
      </c>
      <c r="BQ229" s="36" t="s">
        <v>2190</v>
      </c>
      <c r="BR229" s="36" t="s">
        <v>2695</v>
      </c>
      <c r="BS229" s="36" t="s">
        <v>2695</v>
      </c>
      <c r="BT229" s="36" t="s">
        <v>2696</v>
      </c>
      <c r="BU229" s="36" t="s">
        <v>2697</v>
      </c>
      <c r="BV229" s="36" t="n">
        <v>4218</v>
      </c>
      <c r="BW229" s="36" t="s">
        <v>121</v>
      </c>
      <c r="BX229" s="36" t="s">
        <v>1931</v>
      </c>
      <c r="BY229" s="36" t="s">
        <v>1765</v>
      </c>
    </row>
    <row r="230" spans="1:77">
      <c r="A230" s="36" t="n">
        <v>413591</v>
      </c>
      <c r="B230" s="36" t="s">
        <v>2698</v>
      </c>
      <c r="C230" s="36" t="s">
        <v>2699</v>
      </c>
      <c r="D230" s="36">
        <f>VLOOKUP(C230,原始数据!$A$4:$B$133,2,0)</f>
        <v/>
      </c>
      <c r="E230" s="179" t="s">
        <v>1729</v>
      </c>
      <c r="F230" s="36" t="n">
        <v>7.3</v>
      </c>
      <c r="G230" s="36" t="n">
        <v>8.5</v>
      </c>
      <c r="H230" s="36" t="n">
        <v>7.2</v>
      </c>
      <c r="I230" s="36" t="n">
        <v>6.8</v>
      </c>
      <c r="J230" s="36" t="s">
        <v>1730</v>
      </c>
      <c r="K230" s="36" t="n">
        <v>8.300000000000001</v>
      </c>
      <c r="L230" s="36" t="s">
        <v>1730</v>
      </c>
      <c r="M230" s="36" t="n">
        <v>6.6</v>
      </c>
      <c r="N230" s="36" t="n">
        <v>3</v>
      </c>
      <c r="O230" s="36" t="n">
        <v>7.1</v>
      </c>
      <c r="P230" s="36" t="n">
        <v>10</v>
      </c>
      <c r="Q230" s="36" t="n">
        <v>6.9</v>
      </c>
      <c r="R230" s="36" t="n">
        <v>7.2</v>
      </c>
      <c r="S230" s="36" t="n">
        <v>6.2</v>
      </c>
      <c r="T230" s="36" t="n">
        <v>7.5</v>
      </c>
      <c r="U230" s="36" t="n">
        <v>6.3</v>
      </c>
      <c r="V230" s="36" t="s">
        <v>1730</v>
      </c>
      <c r="W230" s="36" t="s">
        <v>1730</v>
      </c>
      <c r="X230" s="36" t="n">
        <v>6.9</v>
      </c>
      <c r="Y230" s="36" t="n">
        <v>4.6</v>
      </c>
      <c r="Z230" s="36" t="n">
        <v>5.6</v>
      </c>
      <c r="AA230" s="36" t="n">
        <v>4</v>
      </c>
      <c r="AB230" s="36" t="n">
        <v>8.699999999999999</v>
      </c>
      <c r="AC230" s="36" t="s">
        <v>1730</v>
      </c>
      <c r="AD230" s="36" t="n">
        <v>4.6</v>
      </c>
      <c r="AE230" s="36" t="n">
        <v>6.9</v>
      </c>
      <c r="AF230" s="36" t="s">
        <v>1730</v>
      </c>
      <c r="AG230" s="36" t="n">
        <v>7.2</v>
      </c>
      <c r="AH230" s="36" t="n">
        <v>7.2</v>
      </c>
      <c r="AI230" s="36" t="n">
        <v>9</v>
      </c>
      <c r="AJ230" s="36" t="n">
        <v>4.5</v>
      </c>
      <c r="AK230" s="36" t="n">
        <v>5.6</v>
      </c>
      <c r="AL230" s="36" t="n">
        <v>6.8</v>
      </c>
      <c r="AM230" s="36" t="n">
        <v>5.9</v>
      </c>
      <c r="AN230" s="36" t="n">
        <v>4.5</v>
      </c>
      <c r="AO230" s="36" t="s">
        <v>1730</v>
      </c>
      <c r="AP230" s="36" t="n">
        <v>5.7</v>
      </c>
      <c r="AQ230" s="36" t="n">
        <v>3.1</v>
      </c>
      <c r="AR230" s="36" t="n">
        <v>4.4</v>
      </c>
      <c r="AS230" s="36" t="n">
        <v>7.5</v>
      </c>
      <c r="AT230" s="36" t="n">
        <v>7.4</v>
      </c>
      <c r="AU230" s="36" t="n">
        <v>6</v>
      </c>
      <c r="AV230" s="36" t="n">
        <v>4.9</v>
      </c>
      <c r="AW230" s="36" t="n">
        <v>7</v>
      </c>
      <c r="AX230" s="36" t="n">
        <v>9.199999999999999</v>
      </c>
      <c r="AY230" s="36" t="n">
        <v>4.8</v>
      </c>
      <c r="AZ230" s="36" t="s">
        <v>1730</v>
      </c>
      <c r="BA230" s="36" t="s">
        <v>1730</v>
      </c>
      <c r="BB230" s="36" t="n">
        <v>9.1</v>
      </c>
      <c r="BC230" s="36" t="n">
        <v>7.5</v>
      </c>
      <c r="BD230" s="36" t="n">
        <v>6.3</v>
      </c>
      <c r="BE230" s="36" t="s">
        <v>1730</v>
      </c>
      <c r="BF230" s="36" t="n">
        <v>7.8</v>
      </c>
      <c r="BG230" s="36" t="n">
        <v>1</v>
      </c>
      <c r="BH230" s="36" t="n">
        <v>6.7</v>
      </c>
      <c r="BI230" s="36" t="n">
        <v>5.8</v>
      </c>
      <c r="BJ230" s="36" t="n">
        <v>3.1</v>
      </c>
      <c r="BK230" s="36" t="s">
        <v>1730</v>
      </c>
      <c r="BL230" s="36" t="n">
        <v>7.6</v>
      </c>
      <c r="BM230" s="36" t="n">
        <v>4.1</v>
      </c>
      <c r="BN230" s="36" t="s">
        <v>1897</v>
      </c>
      <c r="BO230" s="36" t="s">
        <v>1739</v>
      </c>
      <c r="BP230" s="36" t="s">
        <v>1730</v>
      </c>
      <c r="BQ230" s="36" t="s">
        <v>2183</v>
      </c>
      <c r="BR230" s="36" t="s">
        <v>2700</v>
      </c>
      <c r="BS230" s="36" t="s">
        <v>2700</v>
      </c>
      <c r="BT230" s="36" t="s">
        <v>2701</v>
      </c>
      <c r="BU230" s="36" t="s">
        <v>2702</v>
      </c>
      <c r="BV230" s="36" t="n">
        <v>4854</v>
      </c>
      <c r="BW230" s="36" t="s">
        <v>121</v>
      </c>
      <c r="BX230" s="36" t="s">
        <v>1897</v>
      </c>
      <c r="BY230" s="36" t="s">
        <v>1770</v>
      </c>
    </row>
    <row r="231" spans="1:77">
      <c r="A231" s="36" t="n">
        <v>413591</v>
      </c>
      <c r="B231" s="36" t="s">
        <v>2703</v>
      </c>
      <c r="C231" s="36" t="s">
        <v>2704</v>
      </c>
      <c r="D231" s="36">
        <f>VLOOKUP(C231,原始数据!$A$4:$B$133,2,0)</f>
        <v/>
      </c>
      <c r="E231" s="179" t="s">
        <v>1755</v>
      </c>
      <c r="F231" s="36" t="n">
        <v>7.3</v>
      </c>
      <c r="G231" s="36" t="n">
        <v>10</v>
      </c>
      <c r="H231" s="36" t="n">
        <v>8.1</v>
      </c>
      <c r="I231" s="36" t="n">
        <v>8.1</v>
      </c>
      <c r="J231" s="36" t="s">
        <v>1730</v>
      </c>
      <c r="K231" s="36" t="n">
        <v>4.8</v>
      </c>
      <c r="L231" s="36" t="s">
        <v>1730</v>
      </c>
      <c r="M231" s="36" t="n">
        <v>4.4</v>
      </c>
      <c r="N231" s="36" t="n">
        <v>4.8</v>
      </c>
      <c r="O231" s="36" t="n">
        <v>5.9</v>
      </c>
      <c r="P231" s="36" t="n">
        <v>10</v>
      </c>
      <c r="Q231" s="36" t="n">
        <v>6.9</v>
      </c>
      <c r="R231" s="36" t="n">
        <v>9.1</v>
      </c>
      <c r="S231" s="36" t="n">
        <v>6.8</v>
      </c>
      <c r="T231" s="36" t="n">
        <v>9.1</v>
      </c>
      <c r="U231" s="36" t="n">
        <v>7.4</v>
      </c>
      <c r="V231" s="36" t="s">
        <v>1730</v>
      </c>
      <c r="W231" s="36" t="s">
        <v>1730</v>
      </c>
      <c r="X231" s="36" t="n">
        <v>5.8</v>
      </c>
      <c r="Y231" s="36" t="n">
        <v>7.3</v>
      </c>
      <c r="Z231" s="36" t="n">
        <v>4.7</v>
      </c>
      <c r="AA231" s="36" t="n">
        <v>5.7</v>
      </c>
      <c r="AB231" s="36" t="n">
        <v>8</v>
      </c>
      <c r="AC231" s="36" t="s">
        <v>1730</v>
      </c>
      <c r="AD231" s="36" t="n">
        <v>6.4</v>
      </c>
      <c r="AE231" s="36" t="n">
        <v>7.6</v>
      </c>
      <c r="AF231" s="36" t="s">
        <v>1730</v>
      </c>
      <c r="AG231" s="36" t="n">
        <v>5.5</v>
      </c>
      <c r="AH231" s="36" t="n">
        <v>7.2</v>
      </c>
      <c r="AI231" s="36" t="n">
        <v>9.800000000000001</v>
      </c>
      <c r="AJ231" s="36" t="n">
        <v>4.5</v>
      </c>
      <c r="AK231" s="36" t="n">
        <v>8</v>
      </c>
      <c r="AL231" s="36" t="n">
        <v>8.199999999999999</v>
      </c>
      <c r="AM231" s="36" t="n">
        <v>7.1</v>
      </c>
      <c r="AN231" s="36" t="n">
        <v>4.5</v>
      </c>
      <c r="AO231" s="36" t="s">
        <v>1730</v>
      </c>
      <c r="AP231" s="36" t="n">
        <v>4.7</v>
      </c>
      <c r="AQ231" s="36" t="n">
        <v>10</v>
      </c>
      <c r="AR231" s="36" t="n">
        <v>10</v>
      </c>
      <c r="AS231" s="36" t="n">
        <v>6</v>
      </c>
      <c r="AT231" s="36" t="n">
        <v>7.4</v>
      </c>
      <c r="AU231" s="36" t="n">
        <v>6.7</v>
      </c>
      <c r="AV231" s="36" t="n">
        <v>3.8</v>
      </c>
      <c r="AW231" s="36" t="n">
        <v>7</v>
      </c>
      <c r="AX231" s="36" t="n">
        <v>8.5</v>
      </c>
      <c r="AY231" s="36" t="n">
        <v>4.8</v>
      </c>
      <c r="AZ231" s="36" t="s">
        <v>1730</v>
      </c>
      <c r="BA231" s="36" t="s">
        <v>1730</v>
      </c>
      <c r="BB231" s="36" t="n">
        <v>9.1</v>
      </c>
      <c r="BC231" s="36" t="n">
        <v>5.7</v>
      </c>
      <c r="BD231" s="36" t="n">
        <v>4.4</v>
      </c>
      <c r="BE231" s="36" t="s">
        <v>1730</v>
      </c>
      <c r="BF231" s="36" t="n">
        <v>8</v>
      </c>
      <c r="BG231" s="36" t="n">
        <v>3.8</v>
      </c>
      <c r="BH231" s="36" t="n">
        <v>8.800000000000001</v>
      </c>
      <c r="BI231" s="36" t="n">
        <v>6.9</v>
      </c>
      <c r="BJ231" s="36" t="n">
        <v>9.800000000000001</v>
      </c>
      <c r="BK231" s="36" t="s">
        <v>1730</v>
      </c>
      <c r="BL231" s="36" t="n">
        <v>8.4</v>
      </c>
      <c r="BM231" s="36" t="n">
        <v>7.3</v>
      </c>
      <c r="BN231" s="36" t="s">
        <v>1759</v>
      </c>
      <c r="BO231" s="36" t="s">
        <v>2182</v>
      </c>
      <c r="BP231" s="36" t="s">
        <v>1730</v>
      </c>
      <c r="BQ231" s="36" t="s">
        <v>2182</v>
      </c>
      <c r="BR231" s="36" t="s">
        <v>2705</v>
      </c>
      <c r="BS231" s="36" t="s">
        <v>2705</v>
      </c>
      <c r="BT231" s="36" t="s">
        <v>2706</v>
      </c>
      <c r="BU231" s="36" t="s">
        <v>2707</v>
      </c>
      <c r="BV231" s="36" t="n">
        <v>3908</v>
      </c>
      <c r="BW231" s="36" t="s">
        <v>121</v>
      </c>
      <c r="BX231" s="36" t="s">
        <v>1810</v>
      </c>
      <c r="BY231" s="36" t="s">
        <v>1783</v>
      </c>
    </row>
  </sheetData>
  <sheetProtection algorithmName="SHA-512" autoFilter="1" deleteColumns="1" deleteRows="1" formatCells="1" formatColumns="1" formatRows="1" hashValue="PD+wpRAR0QXy5kvUSKLqtOfh17+qtpBy8zh1lxbO1InbFjNuorNxxHCg9E9BXUfMjENCTAEWxHOxBa+gVRkvVg==" insertColumns="1" insertHyperlinks="1" insertRows="1" objects="1" pivotTables="1" saltValue="JkktmVh3ZUnK3+XqXmiKtw==" scenarios="1" selectLockedCells="0" selectUnlockedCells="0" sheet="1" sort="1" spinCount="100000"/>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C17"/>
  <sheetViews>
    <sheetView workbookViewId="0">
      <selection activeCell="C44" sqref="C44"/>
    </sheetView>
  </sheetViews>
  <sheetFormatPr baseColWidth="8" defaultColWidth="8.875" defaultRowHeight="14.25" outlineLevelCol="0"/>
  <cols>
    <col customWidth="1" max="1" min="1" style="33" width="11.875"/>
    <col customWidth="1" max="2" min="2" style="33" width="79.75"/>
    <col customWidth="1" max="3" min="3" style="33" width="8.5"/>
    <col customWidth="1" max="16384" min="4" style="33" width="8.875"/>
  </cols>
  <sheetData>
    <row r="1" spans="1:3">
      <c r="A1" s="51" t="s">
        <v>1279</v>
      </c>
      <c r="B1" s="51" t="s">
        <v>1275</v>
      </c>
      <c r="C1" s="51" t="s">
        <v>2708</v>
      </c>
    </row>
    <row customHeight="1" ht="42.75" r="2" spans="1:3">
      <c r="A2" s="51" t="s">
        <v>82</v>
      </c>
      <c r="B2" s="57" t="s">
        <v>2709</v>
      </c>
      <c r="C2" s="51" t="n"/>
    </row>
    <row customHeight="1" ht="42.75" r="3" spans="1:3">
      <c r="A3" s="51" t="s">
        <v>25</v>
      </c>
      <c r="B3" s="56" t="s">
        <v>2710</v>
      </c>
      <c r="C3" s="51" t="n"/>
    </row>
    <row customHeight="1" ht="42.75" r="4" spans="1:3">
      <c r="A4" s="51" t="s">
        <v>89</v>
      </c>
      <c r="B4" s="56" t="s">
        <v>2711</v>
      </c>
      <c r="C4" s="51" t="n"/>
    </row>
    <row customHeight="1" ht="42.75" r="5" spans="1:3">
      <c r="A5" s="51" t="s">
        <v>53</v>
      </c>
      <c r="B5" s="56" t="s">
        <v>2712</v>
      </c>
      <c r="C5" s="51" t="n"/>
    </row>
    <row customHeight="1" ht="42.75" r="6" spans="1:3">
      <c r="A6" s="51" t="s">
        <v>61</v>
      </c>
      <c r="B6" s="56" t="s">
        <v>2713</v>
      </c>
      <c r="C6" s="51" t="n"/>
    </row>
    <row customHeight="1" ht="42.75" r="7" spans="1:3">
      <c r="A7" s="51" t="s">
        <v>68</v>
      </c>
      <c r="B7" s="56" t="s">
        <v>2714</v>
      </c>
      <c r="C7" s="51" t="n"/>
    </row>
    <row customHeight="1" ht="52.9" r="8" spans="1:3">
      <c r="A8" s="54" t="s">
        <v>49</v>
      </c>
      <c r="B8" s="56" t="s">
        <v>2715</v>
      </c>
      <c r="C8" s="51" t="s">
        <v>2716</v>
      </c>
    </row>
    <row customHeight="1" ht="42.75" r="9" spans="1:3">
      <c r="A9" s="51" t="s">
        <v>29</v>
      </c>
      <c r="B9" s="56" t="s">
        <v>2717</v>
      </c>
      <c r="C9" s="51" t="n"/>
    </row>
    <row customHeight="1" ht="55.9" r="10" spans="1:3">
      <c r="A10" s="54" t="s">
        <v>44</v>
      </c>
      <c r="B10" s="56" t="s">
        <v>48</v>
      </c>
      <c r="C10" s="51" t="s">
        <v>2716</v>
      </c>
    </row>
    <row customHeight="1" ht="42.75" r="11" spans="1:3">
      <c r="A11" s="54" t="s">
        <v>72</v>
      </c>
      <c r="B11" s="56" t="s">
        <v>2718</v>
      </c>
      <c r="C11" s="51" t="s">
        <v>2716</v>
      </c>
    </row>
    <row customHeight="1" ht="49.15" r="12" spans="1:3">
      <c r="A12" s="51" t="s">
        <v>57</v>
      </c>
      <c r="B12" s="56" t="s">
        <v>2719</v>
      </c>
      <c r="C12" s="51" t="n"/>
    </row>
    <row customHeight="1" ht="42.75" r="13" spans="1:3">
      <c r="A13" s="51" t="s">
        <v>12</v>
      </c>
      <c r="B13" s="56" t="s">
        <v>2720</v>
      </c>
      <c r="C13" s="51" t="n"/>
    </row>
    <row customHeight="1" ht="42.75" r="14" spans="1:3">
      <c r="A14" s="51" t="s">
        <v>76</v>
      </c>
      <c r="B14" s="56" t="s">
        <v>2721</v>
      </c>
      <c r="C14" s="51" t="n"/>
    </row>
    <row customHeight="1" ht="42.75" r="15" spans="1:3">
      <c r="A15" s="55" t="s">
        <v>1143</v>
      </c>
      <c r="B15" s="56" t="s">
        <v>2722</v>
      </c>
      <c r="C15" s="51" t="s">
        <v>2723</v>
      </c>
    </row>
    <row customHeight="1" ht="42.75" r="16" spans="1:3">
      <c r="A16" s="55" t="s">
        <v>1208</v>
      </c>
      <c r="B16" s="56" t="s">
        <v>2724</v>
      </c>
      <c r="C16" s="51" t="s">
        <v>2723</v>
      </c>
    </row>
    <row customHeight="1" ht="42.75" r="17" spans="1:3">
      <c r="A17" s="55" t="s">
        <v>1249</v>
      </c>
      <c r="B17" s="56" t="s">
        <v>2725</v>
      </c>
      <c r="C17" s="51" t="s">
        <v>2723</v>
      </c>
    </row>
  </sheetData>
  <sheetProtection algorithmName="SHA-512" autoFilter="1" deleteColumns="1" deleteRows="1" formatCells="1" formatColumns="1" formatRows="1" hashValue="mwbAU4gqOamsiaJn5dN0Vt6oabywZ346SnDmGBUGZqrEluru4n2xyytHhdnVv1d+ONGcizjYi6obKBaIEYtpEw==" insertColumns="1" insertHyperlinks="1" insertRows="1" objects="1" pivotTables="1" saltValue="70Tcr1ueOf79CDhjCZSjJw==" scenarios="1" selectLockedCells="0" selectUnlockedCells="0" sheet="1" sort="1" spinCount="100000"/>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9"/>
  <sheetViews>
    <sheetView topLeftCell="E4" workbookViewId="0">
      <selection activeCell="F13" sqref="F13"/>
    </sheetView>
  </sheetViews>
  <sheetFormatPr baseColWidth="8" defaultColWidth="8.875" defaultRowHeight="14.25" outlineLevelCol="0"/>
  <cols>
    <col customWidth="1" max="2" min="1" style="171" width="16.125"/>
    <col customWidth="1" max="3" min="3" style="171" width="18.25"/>
    <col customWidth="1" max="4" min="4" style="33" width="60.875"/>
    <col customWidth="1" max="5" min="5" style="73" width="62"/>
    <col customWidth="1" max="7" min="6" style="73" width="65.5"/>
    <col customWidth="1" max="16384" min="8" style="33" width="8.875"/>
  </cols>
  <sheetData>
    <row r="1" spans="1:8">
      <c r="A1" s="69" t="s">
        <v>1279</v>
      </c>
      <c r="B1" s="69" t="n"/>
      <c r="C1" s="69" t="s">
        <v>2726</v>
      </c>
      <c r="D1" s="51" t="s">
        <v>1275</v>
      </c>
      <c r="E1" s="70" t="s">
        <v>2727</v>
      </c>
      <c r="F1" s="70" t="n"/>
      <c r="G1" s="70" t="n"/>
      <c r="H1" s="51" t="s">
        <v>2708</v>
      </c>
    </row>
    <row customFormat="1" customHeight="1" ht="42.75" r="2" s="83" spans="1:8">
      <c r="A2" s="78" t="s">
        <v>25</v>
      </c>
      <c r="B2" s="77" t="s">
        <v>35</v>
      </c>
      <c r="C2" s="78" t="s">
        <v>86</v>
      </c>
      <c r="D2" s="79" t="s">
        <v>1284</v>
      </c>
      <c r="E2" s="80" t="s">
        <v>2728</v>
      </c>
      <c r="F2" s="81" t="s">
        <v>2729</v>
      </c>
      <c r="G2" s="80" t="s">
        <v>2730</v>
      </c>
      <c r="H2" s="82" t="n"/>
    </row>
    <row customFormat="1" customHeight="1" ht="42.75" r="3" s="83" spans="1:8">
      <c r="A3" s="78" t="s">
        <v>25</v>
      </c>
      <c r="B3" s="77" t="s">
        <v>35</v>
      </c>
      <c r="C3" s="78" t="s">
        <v>87</v>
      </c>
      <c r="D3" s="79" t="s">
        <v>1284</v>
      </c>
      <c r="E3" s="80" t="s">
        <v>2731</v>
      </c>
      <c r="F3" s="81" t="s">
        <v>2732</v>
      </c>
      <c r="G3" s="80" t="s">
        <v>2733</v>
      </c>
      <c r="H3" s="82" t="n"/>
    </row>
    <row customFormat="1" customHeight="1" ht="42.75" r="4" s="83" spans="1:8">
      <c r="A4" s="78" t="s">
        <v>25</v>
      </c>
      <c r="B4" s="77" t="s">
        <v>35</v>
      </c>
      <c r="C4" s="78" t="s">
        <v>88</v>
      </c>
      <c r="D4" s="79" t="s">
        <v>1284</v>
      </c>
      <c r="E4" s="80" t="s">
        <v>2734</v>
      </c>
      <c r="F4" s="81" t="s">
        <v>2735</v>
      </c>
      <c r="G4" s="80" t="s">
        <v>2736</v>
      </c>
      <c r="H4" s="82" t="n"/>
    </row>
    <row customFormat="1" customHeight="1" ht="42.75" r="5" s="83" spans="1:8">
      <c r="A5" s="78" t="s">
        <v>29</v>
      </c>
      <c r="B5" s="77" t="s">
        <v>35</v>
      </c>
      <c r="C5" s="78" t="s">
        <v>37</v>
      </c>
      <c r="D5" s="79" t="s">
        <v>1304</v>
      </c>
      <c r="E5" s="80" t="s">
        <v>2737</v>
      </c>
      <c r="F5" s="81" t="s">
        <v>2738</v>
      </c>
      <c r="G5" s="81" t="s">
        <v>2739</v>
      </c>
      <c r="H5" s="82" t="n"/>
    </row>
    <row customFormat="1" customHeight="1" ht="42.75" r="6" s="83" spans="1:8">
      <c r="A6" s="78" t="s">
        <v>29</v>
      </c>
      <c r="B6" s="77" t="s">
        <v>35</v>
      </c>
      <c r="C6" s="78" t="s">
        <v>38</v>
      </c>
      <c r="D6" s="79" t="s">
        <v>1304</v>
      </c>
      <c r="E6" s="80" t="s">
        <v>2740</v>
      </c>
      <c r="F6" s="81" t="s">
        <v>2741</v>
      </c>
      <c r="G6" s="80" t="s">
        <v>2742</v>
      </c>
      <c r="H6" s="82" t="n"/>
    </row>
    <row customFormat="1" customHeight="1" ht="42.75" r="7" s="83" spans="1:8">
      <c r="A7" s="78" t="s">
        <v>29</v>
      </c>
      <c r="B7" s="77" t="s">
        <v>35</v>
      </c>
      <c r="C7" s="78" t="s">
        <v>39</v>
      </c>
      <c r="D7" s="79" t="s">
        <v>1304</v>
      </c>
      <c r="E7" s="80" t="s">
        <v>2743</v>
      </c>
      <c r="F7" s="81" t="s">
        <v>2744</v>
      </c>
      <c r="G7" s="80" t="s">
        <v>2745</v>
      </c>
      <c r="H7" s="82" t="n"/>
    </row>
    <row customHeight="1" ht="42.75" r="8" spans="1:8">
      <c r="A8" s="71" t="s">
        <v>1249</v>
      </c>
      <c r="B8" s="74" t="s">
        <v>35</v>
      </c>
      <c r="C8" s="72" t="s">
        <v>1611</v>
      </c>
      <c r="D8" s="53" t="s">
        <v>1328</v>
      </c>
      <c r="E8" s="70" t="s">
        <v>2746</v>
      </c>
      <c r="F8" s="70" t="s">
        <v>2747</v>
      </c>
      <c r="G8" s="70" t="s">
        <v>2748</v>
      </c>
      <c r="H8" s="51" t="s">
        <v>2723</v>
      </c>
    </row>
    <row customHeight="1" ht="42.75" r="9" spans="1:8">
      <c r="A9" s="71" t="s">
        <v>1249</v>
      </c>
      <c r="B9" s="74" t="s">
        <v>35</v>
      </c>
      <c r="C9" s="72" t="s">
        <v>1620</v>
      </c>
      <c r="D9" s="53" t="s">
        <v>1328</v>
      </c>
      <c r="E9" s="70" t="s">
        <v>2749</v>
      </c>
      <c r="F9" s="70" t="s">
        <v>2750</v>
      </c>
      <c r="G9" s="70" t="s">
        <v>2751</v>
      </c>
      <c r="H9" s="51" t="s">
        <v>2723</v>
      </c>
    </row>
    <row customHeight="1" ht="42.75" r="10" spans="1:8">
      <c r="A10" s="71" t="s">
        <v>1249</v>
      </c>
      <c r="B10" s="74" t="s">
        <v>35</v>
      </c>
      <c r="C10" s="72" t="s">
        <v>1629</v>
      </c>
      <c r="D10" s="53" t="s">
        <v>1328</v>
      </c>
      <c r="E10" s="70" t="s">
        <v>2752</v>
      </c>
      <c r="F10" s="70" t="s">
        <v>2753</v>
      </c>
      <c r="G10" s="70" t="s">
        <v>2754</v>
      </c>
      <c r="H10" s="51" t="s">
        <v>2723</v>
      </c>
    </row>
    <row customHeight="1" ht="42.75" r="11" spans="1:8">
      <c r="A11" s="69" t="s">
        <v>89</v>
      </c>
      <c r="B11" s="74" t="s">
        <v>35</v>
      </c>
      <c r="C11" s="171" t="s">
        <v>90</v>
      </c>
      <c r="D11" s="53" t="s">
        <v>1287</v>
      </c>
      <c r="E11" s="70" t="s">
        <v>2755</v>
      </c>
      <c r="F11" s="75" t="s">
        <v>2756</v>
      </c>
      <c r="G11" s="70" t="s">
        <v>2757</v>
      </c>
      <c r="H11" s="51" t="n"/>
    </row>
    <row customHeight="1" ht="42.75" r="12" spans="1:8">
      <c r="A12" s="69" t="s">
        <v>89</v>
      </c>
      <c r="B12" s="74" t="s">
        <v>35</v>
      </c>
      <c r="C12" s="171" t="s">
        <v>91</v>
      </c>
      <c r="D12" s="53" t="s">
        <v>1287</v>
      </c>
      <c r="E12" s="70" t="s">
        <v>2758</v>
      </c>
      <c r="F12" s="75" t="s">
        <v>2759</v>
      </c>
      <c r="G12" s="70" t="s">
        <v>2760</v>
      </c>
      <c r="H12" s="51" t="n"/>
    </row>
    <row customHeight="1" ht="42.75" r="13" spans="1:8">
      <c r="A13" s="69" t="s">
        <v>89</v>
      </c>
      <c r="B13" s="74" t="s">
        <v>35</v>
      </c>
      <c r="C13" s="171" t="s">
        <v>92</v>
      </c>
      <c r="D13" s="53" t="s">
        <v>1287</v>
      </c>
      <c r="E13" s="70" t="s">
        <v>2761</v>
      </c>
      <c r="F13" s="75" t="s">
        <v>2762</v>
      </c>
      <c r="G13" s="70" t="s">
        <v>2763</v>
      </c>
      <c r="H13" s="51" t="n"/>
    </row>
    <row customFormat="1" customHeight="1" ht="42.75" r="14" s="83" spans="1:8">
      <c r="A14" s="78" t="s">
        <v>82</v>
      </c>
      <c r="B14" s="77" t="s">
        <v>35</v>
      </c>
      <c r="C14" s="78" t="s">
        <v>83</v>
      </c>
      <c r="D14" s="79" t="s">
        <v>1564</v>
      </c>
      <c r="E14" s="80" t="s">
        <v>2764</v>
      </c>
      <c r="F14" s="81" t="s">
        <v>2765</v>
      </c>
      <c r="G14" s="80" t="s">
        <v>2766</v>
      </c>
      <c r="H14" s="82" t="n"/>
    </row>
    <row customFormat="1" customHeight="1" ht="42.75" r="15" s="83" spans="1:8">
      <c r="A15" s="78" t="s">
        <v>82</v>
      </c>
      <c r="B15" s="77" t="s">
        <v>35</v>
      </c>
      <c r="C15" s="78" t="s">
        <v>84</v>
      </c>
      <c r="D15" s="79" t="s">
        <v>1564</v>
      </c>
      <c r="E15" s="80" t="s">
        <v>2767</v>
      </c>
      <c r="F15" s="81" t="s">
        <v>2768</v>
      </c>
      <c r="G15" s="80" t="s">
        <v>2769</v>
      </c>
      <c r="H15" s="82" t="n"/>
    </row>
    <row customFormat="1" customHeight="1" ht="42.75" r="16" s="83" spans="1:8">
      <c r="A16" s="78" t="s">
        <v>82</v>
      </c>
      <c r="B16" s="77" t="s">
        <v>35</v>
      </c>
      <c r="C16" s="78" t="s">
        <v>85</v>
      </c>
      <c r="D16" s="79" t="s">
        <v>1564</v>
      </c>
      <c r="E16" s="80" t="s">
        <v>2770</v>
      </c>
      <c r="F16" s="81" t="s">
        <v>2771</v>
      </c>
      <c r="G16" s="80" t="s">
        <v>2772</v>
      </c>
      <c r="H16" s="82" t="n"/>
    </row>
    <row customFormat="1" customHeight="1" ht="42.75" r="17" s="83" spans="1:8">
      <c r="A17" s="78" t="s">
        <v>53</v>
      </c>
      <c r="B17" s="77" t="s">
        <v>35</v>
      </c>
      <c r="C17" s="78" t="s">
        <v>54</v>
      </c>
      <c r="D17" s="79" t="s">
        <v>1291</v>
      </c>
      <c r="E17" s="80" t="s">
        <v>2773</v>
      </c>
      <c r="F17" s="81" t="s">
        <v>2774</v>
      </c>
      <c r="G17" s="80" t="s">
        <v>2775</v>
      </c>
      <c r="H17" s="82" t="n"/>
    </row>
    <row customFormat="1" customHeight="1" ht="42.75" r="18" s="83" spans="1:8">
      <c r="A18" s="78" t="s">
        <v>53</v>
      </c>
      <c r="B18" s="77" t="s">
        <v>35</v>
      </c>
      <c r="C18" s="78" t="s">
        <v>55</v>
      </c>
      <c r="D18" s="79" t="s">
        <v>1291</v>
      </c>
      <c r="E18" s="80" t="s">
        <v>2776</v>
      </c>
      <c r="F18" s="81" t="s">
        <v>2777</v>
      </c>
      <c r="G18" s="80" t="s">
        <v>2778</v>
      </c>
      <c r="H18" s="82" t="n"/>
    </row>
    <row customFormat="1" customHeight="1" ht="42.75" r="19" s="83" spans="1:8">
      <c r="A19" s="78" t="s">
        <v>53</v>
      </c>
      <c r="B19" s="77" t="s">
        <v>35</v>
      </c>
      <c r="C19" s="78" t="s">
        <v>56</v>
      </c>
      <c r="D19" s="79" t="s">
        <v>1291</v>
      </c>
      <c r="E19" s="80" t="s">
        <v>2779</v>
      </c>
      <c r="F19" s="81" t="s">
        <v>2780</v>
      </c>
      <c r="G19" s="80" t="s">
        <v>2781</v>
      </c>
      <c r="H19" s="82" t="n"/>
    </row>
    <row customFormat="1" customHeight="1" ht="42.75" r="20" s="83" spans="1:8">
      <c r="A20" s="78" t="s">
        <v>76</v>
      </c>
      <c r="B20" s="77" t="s">
        <v>35</v>
      </c>
      <c r="C20" s="78" t="s">
        <v>77</v>
      </c>
      <c r="D20" s="79" t="s">
        <v>1319</v>
      </c>
      <c r="E20" s="80" t="s">
        <v>2782</v>
      </c>
      <c r="F20" s="81" t="s">
        <v>2783</v>
      </c>
      <c r="G20" s="80" t="s">
        <v>2784</v>
      </c>
      <c r="H20" s="82" t="n"/>
    </row>
    <row customFormat="1" customHeight="1" ht="42.75" r="21" s="83" spans="1:8">
      <c r="A21" s="78" t="s">
        <v>76</v>
      </c>
      <c r="B21" s="77" t="s">
        <v>35</v>
      </c>
      <c r="C21" s="78" t="s">
        <v>78</v>
      </c>
      <c r="D21" s="79" t="s">
        <v>1319</v>
      </c>
      <c r="E21" s="80" t="s">
        <v>2785</v>
      </c>
      <c r="F21" s="81" t="s">
        <v>2786</v>
      </c>
      <c r="G21" s="80" t="s">
        <v>2787</v>
      </c>
      <c r="H21" s="82" t="n"/>
    </row>
    <row customFormat="1" customHeight="1" ht="42.75" r="22" s="83" spans="1:8">
      <c r="A22" s="78" t="s">
        <v>76</v>
      </c>
      <c r="B22" s="77" t="s">
        <v>35</v>
      </c>
      <c r="C22" s="78" t="s">
        <v>79</v>
      </c>
      <c r="D22" s="79" t="s">
        <v>1319</v>
      </c>
      <c r="E22" s="80" t="s">
        <v>2788</v>
      </c>
      <c r="F22" s="81" t="s">
        <v>2789</v>
      </c>
      <c r="G22" s="80" t="s">
        <v>2790</v>
      </c>
      <c r="H22" s="82" t="n"/>
    </row>
    <row customHeight="1" ht="42.75" r="23" spans="1:8">
      <c r="A23" s="71" t="s">
        <v>1208</v>
      </c>
      <c r="B23" s="74" t="s">
        <v>35</v>
      </c>
      <c r="C23" s="72" t="s">
        <v>1487</v>
      </c>
      <c r="D23" s="53" t="s">
        <v>1325</v>
      </c>
      <c r="E23" s="70" t="s">
        <v>2791</v>
      </c>
      <c r="F23" s="70" t="s">
        <v>2792</v>
      </c>
      <c r="G23" s="70" t="s">
        <v>2793</v>
      </c>
      <c r="H23" s="51" t="s">
        <v>2723</v>
      </c>
    </row>
    <row customHeight="1" ht="42.75" r="24" spans="1:8">
      <c r="A24" s="71" t="s">
        <v>1208</v>
      </c>
      <c r="B24" s="74" t="s">
        <v>35</v>
      </c>
      <c r="C24" s="72" t="s">
        <v>1496</v>
      </c>
      <c r="D24" s="53" t="s">
        <v>1325</v>
      </c>
      <c r="E24" s="70" t="s">
        <v>2794</v>
      </c>
      <c r="F24" s="70" t="s">
        <v>2795</v>
      </c>
      <c r="G24" s="70" t="s">
        <v>2796</v>
      </c>
      <c r="H24" s="51" t="s">
        <v>2723</v>
      </c>
    </row>
    <row customHeight="1" ht="42.75" r="25" spans="1:8">
      <c r="A25" s="71" t="s">
        <v>1208</v>
      </c>
      <c r="B25" s="74" t="s">
        <v>35</v>
      </c>
      <c r="C25" s="72" t="s">
        <v>1505</v>
      </c>
      <c r="D25" s="53" t="s">
        <v>1325</v>
      </c>
      <c r="E25" s="70" t="s">
        <v>2797</v>
      </c>
      <c r="F25" s="70" t="s">
        <v>2798</v>
      </c>
      <c r="G25" s="70" t="s">
        <v>2799</v>
      </c>
      <c r="H25" s="51" t="s">
        <v>2723</v>
      </c>
    </row>
    <row customFormat="1" customHeight="1" ht="42.75" r="26" s="83" spans="1:8">
      <c r="A26" s="78" t="s">
        <v>12</v>
      </c>
      <c r="B26" s="77" t="s">
        <v>35</v>
      </c>
      <c r="C26" s="78" t="s">
        <v>65</v>
      </c>
      <c r="D26" s="79" t="s">
        <v>1316</v>
      </c>
      <c r="E26" s="80" t="s">
        <v>2800</v>
      </c>
      <c r="F26" s="81" t="s">
        <v>2801</v>
      </c>
      <c r="G26" s="80" t="s">
        <v>2802</v>
      </c>
      <c r="H26" s="82" t="n"/>
    </row>
    <row customFormat="1" customHeight="1" ht="42.75" r="27" s="83" spans="1:8">
      <c r="A27" s="78" t="s">
        <v>12</v>
      </c>
      <c r="B27" s="77" t="s">
        <v>35</v>
      </c>
      <c r="C27" s="78" t="s">
        <v>66</v>
      </c>
      <c r="D27" s="79" t="s">
        <v>1316</v>
      </c>
      <c r="E27" s="80" t="s">
        <v>2803</v>
      </c>
      <c r="F27" s="81" t="s">
        <v>2804</v>
      </c>
      <c r="G27" s="80" t="s">
        <v>2805</v>
      </c>
      <c r="H27" s="82" t="n"/>
    </row>
    <row customFormat="1" customHeight="1" ht="42.75" r="28" s="83" spans="1:8">
      <c r="A28" s="78" t="s">
        <v>12</v>
      </c>
      <c r="B28" s="77" t="s">
        <v>35</v>
      </c>
      <c r="C28" s="78" t="s">
        <v>67</v>
      </c>
      <c r="D28" s="79" t="s">
        <v>1316</v>
      </c>
      <c r="E28" s="80" t="s">
        <v>2806</v>
      </c>
      <c r="F28" s="81" t="s">
        <v>2807</v>
      </c>
      <c r="G28" s="80" t="s">
        <v>2808</v>
      </c>
      <c r="H28" s="82" t="n"/>
    </row>
    <row customFormat="1" customHeight="1" ht="42.75" r="29" s="83" spans="1:8">
      <c r="A29" s="78" t="s">
        <v>61</v>
      </c>
      <c r="B29" s="77" t="s">
        <v>35</v>
      </c>
      <c r="C29" s="78" t="s">
        <v>62</v>
      </c>
      <c r="D29" s="79" t="s">
        <v>1294</v>
      </c>
      <c r="E29" s="80" t="s">
        <v>2809</v>
      </c>
      <c r="F29" s="81" t="s">
        <v>2810</v>
      </c>
      <c r="G29" s="80" t="s">
        <v>2811</v>
      </c>
      <c r="H29" s="82" t="n"/>
    </row>
    <row customFormat="1" customHeight="1" ht="42.75" r="30" s="83" spans="1:8">
      <c r="A30" s="78" t="s">
        <v>61</v>
      </c>
      <c r="B30" s="77" t="s">
        <v>35</v>
      </c>
      <c r="C30" s="78" t="s">
        <v>63</v>
      </c>
      <c r="D30" s="79" t="s">
        <v>1294</v>
      </c>
      <c r="E30" s="80" t="s">
        <v>2812</v>
      </c>
      <c r="F30" s="81" t="s">
        <v>2813</v>
      </c>
      <c r="G30" s="80" t="s">
        <v>2814</v>
      </c>
      <c r="H30" s="82" t="n"/>
    </row>
    <row customFormat="1" customHeight="1" ht="42.75" r="31" s="83" spans="1:8">
      <c r="A31" s="78" t="s">
        <v>61</v>
      </c>
      <c r="B31" s="77" t="s">
        <v>35</v>
      </c>
      <c r="C31" s="78" t="s">
        <v>64</v>
      </c>
      <c r="D31" s="79" t="s">
        <v>1294</v>
      </c>
      <c r="E31" s="80" t="s">
        <v>2815</v>
      </c>
      <c r="F31" s="81" t="s">
        <v>2816</v>
      </c>
      <c r="G31" s="80" t="s">
        <v>2817</v>
      </c>
      <c r="H31" s="82" t="n"/>
    </row>
    <row customFormat="1" customHeight="1" ht="42.75" r="32" s="83" spans="1:8">
      <c r="A32" s="78" t="s">
        <v>57</v>
      </c>
      <c r="B32" s="77" t="s">
        <v>35</v>
      </c>
      <c r="C32" s="78" t="s">
        <v>58</v>
      </c>
      <c r="D32" s="79" t="s">
        <v>1313</v>
      </c>
      <c r="E32" s="80" t="s">
        <v>2818</v>
      </c>
      <c r="F32" s="81" t="s">
        <v>2819</v>
      </c>
      <c r="G32" s="80" t="s">
        <v>2820</v>
      </c>
      <c r="H32" s="82" t="n"/>
    </row>
    <row customFormat="1" customHeight="1" ht="42.75" r="33" s="83" spans="1:8">
      <c r="A33" s="78" t="s">
        <v>57</v>
      </c>
      <c r="B33" s="77" t="s">
        <v>35</v>
      </c>
      <c r="C33" s="78" t="s">
        <v>59</v>
      </c>
      <c r="D33" s="79" t="s">
        <v>1313</v>
      </c>
      <c r="E33" s="80" t="s">
        <v>2821</v>
      </c>
      <c r="F33" s="81" t="s">
        <v>2822</v>
      </c>
      <c r="G33" s="80" t="s">
        <v>2823</v>
      </c>
      <c r="H33" s="82" t="n"/>
    </row>
    <row customFormat="1" customHeight="1" ht="42.75" r="34" s="83" spans="1:8">
      <c r="A34" s="78" t="s">
        <v>57</v>
      </c>
      <c r="B34" s="77" t="s">
        <v>35</v>
      </c>
      <c r="C34" s="78" t="s">
        <v>60</v>
      </c>
      <c r="D34" s="79" t="s">
        <v>1313</v>
      </c>
      <c r="E34" s="80" t="s">
        <v>2824</v>
      </c>
      <c r="F34" s="81" t="s">
        <v>2825</v>
      </c>
      <c r="G34" s="80" t="s">
        <v>2826</v>
      </c>
      <c r="H34" s="82" t="n"/>
    </row>
    <row customFormat="1" customHeight="1" ht="42.75" r="35" s="83" spans="1:8">
      <c r="A35" s="78" t="s">
        <v>72</v>
      </c>
      <c r="B35" s="77" t="s">
        <v>35</v>
      </c>
      <c r="C35" s="78" t="s">
        <v>73</v>
      </c>
      <c r="D35" s="79" t="s">
        <v>1310</v>
      </c>
      <c r="E35" s="80" t="s">
        <v>2827</v>
      </c>
      <c r="F35" s="81" t="s">
        <v>2828</v>
      </c>
      <c r="G35" s="80" t="s">
        <v>2829</v>
      </c>
      <c r="H35" s="82" t="s">
        <v>2716</v>
      </c>
    </row>
    <row customFormat="1" customHeight="1" ht="42.75" r="36" s="83" spans="1:8">
      <c r="A36" s="78" t="s">
        <v>72</v>
      </c>
      <c r="B36" s="77" t="s">
        <v>35</v>
      </c>
      <c r="C36" s="78" t="s">
        <v>74</v>
      </c>
      <c r="D36" s="79" t="s">
        <v>1310</v>
      </c>
      <c r="E36" s="80" t="s">
        <v>2830</v>
      </c>
      <c r="F36" s="81" t="s">
        <v>2831</v>
      </c>
      <c r="G36" s="80" t="s">
        <v>2832</v>
      </c>
      <c r="H36" s="82" t="s">
        <v>2716</v>
      </c>
    </row>
    <row customFormat="1" customHeight="1" ht="42.75" r="37" s="83" spans="1:8">
      <c r="A37" s="78" t="s">
        <v>72</v>
      </c>
      <c r="B37" s="77" t="s">
        <v>35</v>
      </c>
      <c r="C37" s="78" t="s">
        <v>75</v>
      </c>
      <c r="D37" s="79" t="s">
        <v>1310</v>
      </c>
      <c r="E37" s="80" t="s">
        <v>2833</v>
      </c>
      <c r="F37" s="81" t="s">
        <v>2834</v>
      </c>
      <c r="G37" s="80" t="s">
        <v>2835</v>
      </c>
      <c r="H37" s="82" t="s">
        <v>2716</v>
      </c>
    </row>
    <row customFormat="1" customHeight="1" ht="42.75" r="38" s="83" spans="1:8">
      <c r="A38" s="78" t="s">
        <v>49</v>
      </c>
      <c r="B38" s="77" t="s">
        <v>35</v>
      </c>
      <c r="C38" s="78" t="s">
        <v>50</v>
      </c>
      <c r="D38" s="79" t="s">
        <v>2836</v>
      </c>
      <c r="E38" s="80" t="s">
        <v>2837</v>
      </c>
      <c r="F38" s="81" t="s">
        <v>2838</v>
      </c>
      <c r="G38" s="80" t="s">
        <v>2839</v>
      </c>
      <c r="H38" s="82" t="s">
        <v>2716</v>
      </c>
    </row>
    <row customFormat="1" customHeight="1" ht="42.75" r="39" s="83" spans="1:8">
      <c r="A39" s="78" t="s">
        <v>49</v>
      </c>
      <c r="B39" s="77" t="s">
        <v>35</v>
      </c>
      <c r="C39" s="78" t="s">
        <v>51</v>
      </c>
      <c r="D39" s="79" t="s">
        <v>2836</v>
      </c>
      <c r="E39" s="80" t="s">
        <v>2840</v>
      </c>
      <c r="F39" s="81" t="s">
        <v>2841</v>
      </c>
      <c r="G39" s="80" t="s">
        <v>2842</v>
      </c>
      <c r="H39" s="82" t="s">
        <v>2716</v>
      </c>
    </row>
    <row customFormat="1" customHeight="1" ht="42.75" r="40" s="83" spans="1:8">
      <c r="A40" s="78" t="s">
        <v>49</v>
      </c>
      <c r="B40" s="77" t="s">
        <v>35</v>
      </c>
      <c r="C40" s="78" t="s">
        <v>52</v>
      </c>
      <c r="D40" s="79" t="s">
        <v>2836</v>
      </c>
      <c r="E40" s="80" t="s">
        <v>2843</v>
      </c>
      <c r="F40" s="81" t="s">
        <v>2844</v>
      </c>
      <c r="G40" s="80" t="s">
        <v>2845</v>
      </c>
      <c r="H40" s="82" t="s">
        <v>2716</v>
      </c>
    </row>
    <row customFormat="1" customHeight="1" ht="42.75" r="41" s="83" spans="1:8">
      <c r="A41" s="78" t="s">
        <v>68</v>
      </c>
      <c r="B41" s="77" t="s">
        <v>35</v>
      </c>
      <c r="C41" s="78" t="s">
        <v>69</v>
      </c>
      <c r="D41" s="79" t="s">
        <v>1297</v>
      </c>
      <c r="E41" s="80" t="s">
        <v>2846</v>
      </c>
      <c r="F41" s="81" t="s">
        <v>2847</v>
      </c>
      <c r="G41" s="80" t="s">
        <v>2848</v>
      </c>
      <c r="H41" s="82" t="n"/>
    </row>
    <row customFormat="1" customHeight="1" ht="42.75" r="42" s="83" spans="1:8">
      <c r="A42" s="78" t="s">
        <v>68</v>
      </c>
      <c r="B42" s="77" t="s">
        <v>35</v>
      </c>
      <c r="C42" s="78" t="s">
        <v>70</v>
      </c>
      <c r="D42" s="79" t="s">
        <v>1297</v>
      </c>
      <c r="E42" s="80" t="s">
        <v>2849</v>
      </c>
      <c r="F42" s="81" t="s">
        <v>2850</v>
      </c>
      <c r="G42" s="80" t="s">
        <v>2851</v>
      </c>
      <c r="H42" s="82" t="n"/>
    </row>
    <row customFormat="1" customHeight="1" ht="42.75" r="43" s="83" spans="1:8">
      <c r="A43" s="78" t="s">
        <v>68</v>
      </c>
      <c r="B43" s="77" t="s">
        <v>35</v>
      </c>
      <c r="C43" s="78" t="s">
        <v>71</v>
      </c>
      <c r="D43" s="79" t="s">
        <v>1297</v>
      </c>
      <c r="E43" s="80" t="s">
        <v>2852</v>
      </c>
      <c r="F43" s="81" t="s">
        <v>2853</v>
      </c>
      <c r="G43" s="80" t="s">
        <v>2854</v>
      </c>
      <c r="H43" s="82" t="n"/>
    </row>
    <row customFormat="1" customHeight="1" ht="42.75" r="44" s="83" spans="1:8">
      <c r="A44" s="78" t="s">
        <v>44</v>
      </c>
      <c r="B44" s="77" t="s">
        <v>35</v>
      </c>
      <c r="C44" s="78" t="s">
        <v>45</v>
      </c>
      <c r="D44" s="79" t="s">
        <v>1307</v>
      </c>
      <c r="E44" s="80" t="s">
        <v>2855</v>
      </c>
      <c r="F44" s="81" t="s">
        <v>2856</v>
      </c>
      <c r="G44" s="80" t="s">
        <v>2857</v>
      </c>
      <c r="H44" s="82" t="s">
        <v>2716</v>
      </c>
    </row>
    <row customFormat="1" customHeight="1" ht="42.75" r="45" s="83" spans="1:8">
      <c r="A45" s="78" t="s">
        <v>44</v>
      </c>
      <c r="B45" s="77" t="s">
        <v>35</v>
      </c>
      <c r="C45" s="78" t="s">
        <v>46</v>
      </c>
      <c r="D45" s="79" t="s">
        <v>1307</v>
      </c>
      <c r="E45" s="80" t="s">
        <v>2858</v>
      </c>
      <c r="F45" s="81" t="s">
        <v>2859</v>
      </c>
      <c r="G45" s="80" t="s">
        <v>2860</v>
      </c>
      <c r="H45" s="82" t="s">
        <v>2716</v>
      </c>
    </row>
    <row customFormat="1" customHeight="1" ht="42.75" r="46" s="83" spans="1:8">
      <c r="A46" s="78" t="s">
        <v>44</v>
      </c>
      <c r="B46" s="77" t="s">
        <v>35</v>
      </c>
      <c r="C46" s="78" t="s">
        <v>47</v>
      </c>
      <c r="D46" s="79" t="s">
        <v>1307</v>
      </c>
      <c r="E46" s="80" t="s">
        <v>2861</v>
      </c>
      <c r="F46" s="81" t="s">
        <v>2862</v>
      </c>
      <c r="G46" s="80" t="s">
        <v>2863</v>
      </c>
      <c r="H46" s="82" t="s">
        <v>2716</v>
      </c>
    </row>
    <row customHeight="1" ht="42.75" r="47" spans="1:8">
      <c r="A47" s="71" t="s">
        <v>1143</v>
      </c>
      <c r="B47" s="74" t="s">
        <v>35</v>
      </c>
      <c r="C47" s="72" t="s">
        <v>1276</v>
      </c>
      <c r="D47" s="53" t="s">
        <v>1322</v>
      </c>
      <c r="E47" s="70" t="s">
        <v>2864</v>
      </c>
      <c r="F47" s="70" t="s">
        <v>2865</v>
      </c>
      <c r="G47" s="70" t="s">
        <v>2866</v>
      </c>
      <c r="H47" s="51" t="s">
        <v>2723</v>
      </c>
    </row>
    <row customHeight="1" ht="42.75" r="48" spans="1:8">
      <c r="A48" s="71" t="s">
        <v>1143</v>
      </c>
      <c r="B48" s="74" t="s">
        <v>35</v>
      </c>
      <c r="C48" s="72" t="s">
        <v>1288</v>
      </c>
      <c r="D48" s="53" t="s">
        <v>1322</v>
      </c>
      <c r="E48" s="70" t="s">
        <v>2867</v>
      </c>
      <c r="F48" s="70" t="s">
        <v>2868</v>
      </c>
      <c r="G48" s="70" t="s">
        <v>2869</v>
      </c>
      <c r="H48" s="51" t="s">
        <v>2723</v>
      </c>
    </row>
    <row customHeight="1" ht="42.75" r="49" spans="1:8">
      <c r="A49" s="71" t="s">
        <v>1143</v>
      </c>
      <c r="B49" s="74" t="s">
        <v>35</v>
      </c>
      <c r="C49" s="72" t="s">
        <v>1301</v>
      </c>
      <c r="D49" s="53" t="s">
        <v>1322</v>
      </c>
      <c r="E49" s="70" t="s">
        <v>2870</v>
      </c>
      <c r="F49" s="70" t="s">
        <v>2871</v>
      </c>
      <c r="G49" s="70" t="s">
        <v>2872</v>
      </c>
      <c r="H49" s="51" t="s">
        <v>2723</v>
      </c>
    </row>
  </sheetData>
  <sheetProtection algorithmName="SHA-512" autoFilter="1" deleteColumns="1" deleteRows="1" formatCells="1" formatColumns="1" formatRows="1" hashValue="X6RrxTpvR0pxTQ6nst608TQSiIcAK/snjgJ7ZuL5anMmEOtHFJEAcl/9Sgdds+znZUGdc/g/5d3rv54fqvLkRw==" insertColumns="1" insertHyperlinks="1" insertRows="1" objects="1" pivotTables="1" saltValue="YTQzNlZSautLfl5vYBUWqA==" scenarios="1" selectLockedCells="0" selectUnlockedCells="0" sheet="1" sort="1" spinCount="100000"/>
  <pageMargins bottom="0.75" footer="0.3" header="0.3" left="0.7" right="0.7" top="0.7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terms="http://purl.org/dc/terms/" xmlns:xsi="http://www.w3.org/2001/XMLSchema-instance">
  <dcterms:created xsi:type="dcterms:W3CDTF">2015-06-05T18:19:34Z</dcterms:created>
  <dcterms:modified xsi:type="dcterms:W3CDTF">2018-05-27T07:10:28Z</dcterms:modified>
</cp:coreProperties>
</file>